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zpočet 2023\Metodika a normativy 2023\"/>
    </mc:Choice>
  </mc:AlternateContent>
  <xr:revisionPtr revIDLastSave="0" documentId="13_ncr:1_{AA6B00EF-D43A-45F1-BE82-009DDB9BB80A}" xr6:coauthVersionLast="47" xr6:coauthVersionMax="47" xr10:uidLastSave="{00000000-0000-0000-0000-000000000000}"/>
  <bookViews>
    <workbookView xWindow="0" yWindow="390" windowWidth="28800" windowHeight="15600" activeTab="5" xr2:uid="{B78CE782-3EFB-412E-AF0E-D5DBC81F8C86}"/>
  </bookViews>
  <sheets>
    <sheet name="DD" sheetId="1" r:id="rId1"/>
    <sheet name="ŠD" sheetId="2" r:id="rId2"/>
    <sheet name="ŠK" sheetId="3" r:id="rId3"/>
    <sheet name="DDM,PPP,SPC" sheetId="4" r:id="rId4"/>
    <sheet name="ŠJ" sheetId="5" r:id="rId5"/>
    <sheet name="DM a internáty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B4" i="5"/>
  <c r="D4" i="5" s="1"/>
  <c r="A6" i="5" l="1"/>
  <c r="B5" i="5"/>
  <c r="D5" i="5" s="1"/>
  <c r="C4" i="5"/>
  <c r="C5" i="5" l="1"/>
  <c r="B6" i="5"/>
  <c r="D6" i="5" s="1"/>
  <c r="C6" i="5"/>
  <c r="A7" i="5"/>
  <c r="A8" i="5" l="1"/>
  <c r="B7" i="5"/>
  <c r="D7" i="5" s="1"/>
  <c r="C7" i="5" l="1"/>
  <c r="B8" i="5"/>
  <c r="D8" i="5" s="1"/>
  <c r="A9" i="5"/>
  <c r="C8" i="5"/>
  <c r="B9" i="5" l="1"/>
  <c r="D9" i="5" s="1"/>
  <c r="A10" i="5"/>
  <c r="C9" i="5"/>
  <c r="A11" i="5" l="1"/>
  <c r="B10" i="5"/>
  <c r="D10" i="5" s="1"/>
  <c r="C10" i="5" l="1"/>
  <c r="B11" i="5"/>
  <c r="D11" i="5" s="1"/>
  <c r="A12" i="5"/>
  <c r="B12" i="5" l="1"/>
  <c r="D12" i="5" s="1"/>
  <c r="A13" i="5"/>
  <c r="C12" i="5"/>
  <c r="C11" i="5"/>
  <c r="B13" i="5" l="1"/>
  <c r="D13" i="5" s="1"/>
  <c r="A14" i="5"/>
  <c r="A15" i="5" l="1"/>
  <c r="B14" i="5"/>
  <c r="D14" i="5" s="1"/>
  <c r="C13" i="5"/>
  <c r="C14" i="5" l="1"/>
  <c r="B15" i="5"/>
  <c r="D15" i="5" s="1"/>
  <c r="C15" i="5"/>
  <c r="A16" i="5"/>
  <c r="A17" i="5" l="1"/>
  <c r="B16" i="5"/>
  <c r="D16" i="5" s="1"/>
  <c r="C16" i="5" l="1"/>
  <c r="B17" i="5"/>
  <c r="D17" i="5" s="1"/>
  <c r="A18" i="5"/>
  <c r="C17" i="5" l="1"/>
  <c r="B18" i="5"/>
  <c r="D18" i="5" s="1"/>
  <c r="A19" i="5"/>
  <c r="C18" i="5"/>
  <c r="A20" i="5" l="1"/>
  <c r="B19" i="5"/>
  <c r="D19" i="5" s="1"/>
  <c r="C19" i="5" l="1"/>
  <c r="B20" i="5"/>
  <c r="D20" i="5" s="1"/>
  <c r="A21" i="5"/>
  <c r="B21" i="5" l="1"/>
  <c r="D21" i="5" s="1"/>
  <c r="A22" i="5"/>
  <c r="C21" i="5"/>
  <c r="C20" i="5"/>
  <c r="B22" i="5" l="1"/>
  <c r="D22" i="5" s="1"/>
  <c r="A23" i="5"/>
  <c r="A24" i="5" l="1"/>
  <c r="B23" i="5"/>
  <c r="D23" i="5" s="1"/>
  <c r="C22" i="5"/>
  <c r="C23" i="5" l="1"/>
  <c r="B24" i="5"/>
  <c r="D24" i="5" s="1"/>
  <c r="A25" i="5"/>
  <c r="C24" i="5" l="1"/>
  <c r="A26" i="5"/>
  <c r="B25" i="5"/>
  <c r="D25" i="5" s="1"/>
  <c r="C25" i="5" l="1"/>
  <c r="B26" i="5"/>
  <c r="D26" i="5" s="1"/>
  <c r="A27" i="5"/>
  <c r="C26" i="5"/>
  <c r="B27" i="5" l="1"/>
  <c r="D27" i="5" s="1"/>
  <c r="A28" i="5"/>
  <c r="C27" i="5"/>
  <c r="A29" i="5" l="1"/>
  <c r="B28" i="5"/>
  <c r="D28" i="5" s="1"/>
  <c r="C28" i="5" l="1"/>
  <c r="B29" i="5"/>
  <c r="D29" i="5" s="1"/>
  <c r="A30" i="5"/>
  <c r="B30" i="5" l="1"/>
  <c r="D30" i="5" s="1"/>
  <c r="A31" i="5"/>
  <c r="C30" i="5"/>
  <c r="C29" i="5"/>
  <c r="B31" i="5" l="1"/>
  <c r="D31" i="5" s="1"/>
  <c r="A32" i="5"/>
  <c r="A33" i="5" l="1"/>
  <c r="B32" i="5"/>
  <c r="D32" i="5" s="1"/>
  <c r="C31" i="5"/>
  <c r="C32" i="5" l="1"/>
  <c r="B33" i="5"/>
  <c r="D33" i="5" s="1"/>
  <c r="C33" i="5"/>
  <c r="A34" i="5"/>
  <c r="A35" i="5" l="1"/>
  <c r="B34" i="5"/>
  <c r="D34" i="5" s="1"/>
  <c r="C34" i="5" l="1"/>
  <c r="A36" i="5"/>
  <c r="B35" i="5"/>
  <c r="D35" i="5" s="1"/>
  <c r="C35" i="5"/>
  <c r="B36" i="5" l="1"/>
  <c r="D36" i="5" s="1"/>
  <c r="A37" i="5"/>
  <c r="C36" i="5"/>
  <c r="B37" i="5" l="1"/>
  <c r="D37" i="5" s="1"/>
  <c r="A38" i="5"/>
  <c r="A39" i="5" l="1"/>
  <c r="B38" i="5"/>
  <c r="D38" i="5" s="1"/>
  <c r="C37" i="5"/>
  <c r="C38" i="5" l="1"/>
  <c r="B39" i="5"/>
  <c r="D39" i="5" s="1"/>
  <c r="C39" i="5"/>
  <c r="A40" i="5"/>
  <c r="A41" i="5" l="1"/>
  <c r="B40" i="5"/>
  <c r="D40" i="5" s="1"/>
  <c r="A42" i="5" l="1"/>
  <c r="B41" i="5"/>
  <c r="D41" i="5" s="1"/>
  <c r="C40" i="5"/>
  <c r="C41" i="5" l="1"/>
  <c r="B42" i="5"/>
  <c r="D42" i="5" s="1"/>
  <c r="A43" i="5"/>
  <c r="C42" i="5"/>
  <c r="A44" i="5" l="1"/>
  <c r="B43" i="5"/>
  <c r="D43" i="5" s="1"/>
  <c r="A45" i="5" l="1"/>
  <c r="B44" i="5"/>
  <c r="D44" i="5" s="1"/>
  <c r="C44" i="5"/>
  <c r="C43" i="5"/>
  <c r="B45" i="5" l="1"/>
  <c r="D45" i="5" s="1"/>
  <c r="A46" i="5"/>
  <c r="C45" i="5"/>
  <c r="B46" i="5" l="1"/>
  <c r="D46" i="5" s="1"/>
  <c r="A47" i="5"/>
  <c r="A48" i="5" l="1"/>
  <c r="B47" i="5"/>
  <c r="D47" i="5" s="1"/>
  <c r="C46" i="5"/>
  <c r="C47" i="5" l="1"/>
  <c r="B48" i="5"/>
  <c r="D48" i="5" s="1"/>
  <c r="C48" i="5"/>
  <c r="A49" i="5"/>
  <c r="A50" i="5" l="1"/>
  <c r="B49" i="5"/>
  <c r="D49" i="5" s="1"/>
  <c r="A51" i="5" l="1"/>
  <c r="B50" i="5"/>
  <c r="D50" i="5" s="1"/>
  <c r="C49" i="5"/>
  <c r="C50" i="5" l="1"/>
  <c r="B51" i="5"/>
  <c r="D51" i="5" s="1"/>
  <c r="A52" i="5"/>
  <c r="C51" i="5"/>
  <c r="A53" i="5" l="1"/>
  <c r="B52" i="5"/>
  <c r="D52" i="5" s="1"/>
  <c r="A54" i="5" l="1"/>
  <c r="B53" i="5"/>
  <c r="D53" i="5" s="1"/>
  <c r="C53" i="5"/>
  <c r="C52" i="5"/>
  <c r="B54" i="5" l="1"/>
  <c r="D54" i="5" s="1"/>
  <c r="A55" i="5"/>
  <c r="C54" i="5"/>
  <c r="B55" i="5" l="1"/>
  <c r="D55" i="5" s="1"/>
  <c r="A57" i="5"/>
  <c r="A58" i="5" l="1"/>
  <c r="B57" i="5"/>
  <c r="D57" i="5" s="1"/>
  <c r="C55" i="5"/>
  <c r="C57" i="5" l="1"/>
  <c r="B58" i="5"/>
  <c r="D58" i="5"/>
  <c r="C58" i="5"/>
  <c r="A59" i="5"/>
  <c r="A60" i="5" l="1"/>
  <c r="B59" i="5"/>
  <c r="D59" i="5" s="1"/>
  <c r="A61" i="5" l="1"/>
  <c r="B60" i="5"/>
  <c r="D60" i="5" s="1"/>
  <c r="C59" i="5"/>
  <c r="C60" i="5" l="1"/>
  <c r="B61" i="5"/>
  <c r="A62" i="5"/>
  <c r="D61" i="5"/>
  <c r="C61" i="5"/>
  <c r="A63" i="5" l="1"/>
  <c r="B62" i="5"/>
  <c r="D62" i="5" s="1"/>
  <c r="A64" i="5" l="1"/>
  <c r="B63" i="5"/>
  <c r="D63" i="5"/>
  <c r="C63" i="5"/>
  <c r="C62" i="5"/>
  <c r="B64" i="5" l="1"/>
  <c r="A65" i="5"/>
  <c r="D64" i="5"/>
  <c r="C64" i="5"/>
  <c r="B65" i="5" l="1"/>
  <c r="D65" i="5" s="1"/>
  <c r="A66" i="5"/>
  <c r="A67" i="5" l="1"/>
  <c r="B66" i="5"/>
  <c r="D66" i="5" s="1"/>
  <c r="C65" i="5"/>
  <c r="C66" i="5" l="1"/>
  <c r="B67" i="5"/>
  <c r="D67" i="5"/>
  <c r="C67" i="5"/>
  <c r="A68" i="5"/>
  <c r="A69" i="5" l="1"/>
  <c r="B68" i="5"/>
  <c r="D68" i="5" s="1"/>
  <c r="A70" i="5" l="1"/>
  <c r="B69" i="5"/>
  <c r="D69" i="5" s="1"/>
  <c r="C68" i="5"/>
  <c r="C69" i="5" l="1"/>
  <c r="B70" i="5"/>
  <c r="A71" i="5"/>
  <c r="D70" i="5"/>
  <c r="C70" i="5"/>
  <c r="A72" i="5" l="1"/>
  <c r="B71" i="5"/>
  <c r="D71" i="5" s="1"/>
  <c r="A73" i="5" l="1"/>
  <c r="B72" i="5"/>
  <c r="D72" i="5"/>
  <c r="C72" i="5"/>
  <c r="C71" i="5"/>
  <c r="B73" i="5" l="1"/>
  <c r="A74" i="5"/>
  <c r="D73" i="5"/>
  <c r="C73" i="5"/>
  <c r="B74" i="5" l="1"/>
  <c r="D74" i="5" s="1"/>
  <c r="A75" i="5"/>
  <c r="A76" i="5" l="1"/>
  <c r="B75" i="5"/>
  <c r="D75" i="5" s="1"/>
  <c r="C74" i="5"/>
  <c r="C75" i="5" l="1"/>
  <c r="B76" i="5"/>
  <c r="D76" i="5"/>
  <c r="C76" i="5"/>
  <c r="A77" i="5"/>
  <c r="A78" i="5" l="1"/>
  <c r="B77" i="5"/>
  <c r="D77" i="5" s="1"/>
  <c r="A79" i="5" l="1"/>
  <c r="B78" i="5"/>
  <c r="D78" i="5" s="1"/>
  <c r="C77" i="5"/>
  <c r="C78" i="5" l="1"/>
  <c r="B79" i="5"/>
  <c r="A80" i="5"/>
  <c r="D79" i="5"/>
  <c r="C79" i="5"/>
  <c r="A81" i="5" l="1"/>
  <c r="B80" i="5"/>
  <c r="D80" i="5" s="1"/>
  <c r="A82" i="5" l="1"/>
  <c r="B81" i="5"/>
  <c r="D81" i="5"/>
  <c r="C81" i="5"/>
  <c r="C80" i="5"/>
  <c r="B82" i="5" l="1"/>
  <c r="A83" i="5"/>
  <c r="D82" i="5"/>
  <c r="C82" i="5"/>
  <c r="B83" i="5" l="1"/>
  <c r="D83" i="5" s="1"/>
  <c r="A84" i="5"/>
  <c r="B84" i="5" l="1"/>
  <c r="D84" i="5" s="1"/>
  <c r="C83" i="5"/>
  <c r="C84" i="5" l="1"/>
  <c r="H22" i="4" l="1"/>
  <c r="G22" i="4"/>
  <c r="I22" i="4" s="1"/>
  <c r="K22" i="4" s="1"/>
  <c r="J14" i="4"/>
  <c r="J15" i="4" s="1"/>
  <c r="F14" i="4"/>
  <c r="H14" i="4" s="1"/>
  <c r="E14" i="4"/>
  <c r="G14" i="4" s="1"/>
  <c r="H13" i="4"/>
  <c r="G13" i="4"/>
  <c r="I13" i="4" s="1"/>
  <c r="K13" i="4" s="1"/>
  <c r="I14" i="4" l="1"/>
  <c r="K14" i="4" s="1"/>
  <c r="E15" i="4"/>
  <c r="G15" i="4" s="1"/>
  <c r="F15" i="4"/>
  <c r="H15" i="4" s="1"/>
  <c r="I15" i="4" l="1"/>
  <c r="K15" i="4" s="1"/>
  <c r="H6" i="4" l="1"/>
  <c r="G6" i="4"/>
  <c r="H6" i="3"/>
  <c r="G6" i="3"/>
  <c r="I6" i="3" s="1"/>
  <c r="K6" i="3" s="1"/>
  <c r="H6" i="2"/>
  <c r="I6" i="2" s="1"/>
  <c r="K6" i="2" s="1"/>
  <c r="H6" i="1"/>
  <c r="G6" i="1"/>
  <c r="I6" i="1" s="1"/>
  <c r="K6" i="1" s="1"/>
  <c r="I6" i="4" l="1"/>
  <c r="K6" i="4" s="1"/>
</calcChain>
</file>

<file path=xl/sharedStrings.xml><?xml version="1.0" encoding="utf-8"?>
<sst xmlns="http://schemas.openxmlformats.org/spreadsheetml/2006/main" count="166" uniqueCount="80">
  <si>
    <t>Dětský domov</t>
  </si>
  <si>
    <t>Kód</t>
  </si>
  <si>
    <t>Název oboru</t>
  </si>
  <si>
    <t>Pp</t>
  </si>
  <si>
    <t>Po</t>
  </si>
  <si>
    <t>Ukazatel Np</t>
  </si>
  <si>
    <t>Ukazatel No</t>
  </si>
  <si>
    <t>FiN P</t>
  </si>
  <si>
    <t>FiN O</t>
  </si>
  <si>
    <t>FiN celkem</t>
  </si>
  <si>
    <t xml:space="preserve">ONIV </t>
  </si>
  <si>
    <t>NIV celkem</t>
  </si>
  <si>
    <t>Normativy DD rok 2023</t>
  </si>
  <si>
    <t>Normativy ŠD rok 2023</t>
  </si>
  <si>
    <t>Normativy ŠK rok 2023</t>
  </si>
  <si>
    <t>Školní družina</t>
  </si>
  <si>
    <t>Název oboru vzdělání</t>
  </si>
  <si>
    <t>FiN Celkem</t>
  </si>
  <si>
    <t>ŠD pravidelná denní docházka</t>
  </si>
  <si>
    <t>Školní Klub</t>
  </si>
  <si>
    <t>ŠK pravidelná činnost</t>
  </si>
  <si>
    <t>Normativy DDM, SPC, PPP rok 2023</t>
  </si>
  <si>
    <t>Speciální pedagogické centrum</t>
  </si>
  <si>
    <t>SPC</t>
  </si>
  <si>
    <t>Opravný koeficient</t>
  </si>
  <si>
    <t>Np</t>
  </si>
  <si>
    <t>No</t>
  </si>
  <si>
    <t xml:space="preserve">dle vyhlášky č . 310/2018 Sb., o krajských normativech </t>
  </si>
  <si>
    <t>zrakové</t>
  </si>
  <si>
    <t>(§ 4 odst. 2)</t>
  </si>
  <si>
    <t>mentální</t>
  </si>
  <si>
    <t>logopedické</t>
  </si>
  <si>
    <t xml:space="preserve">Ukazatel </t>
  </si>
  <si>
    <t xml:space="preserve">FiN </t>
  </si>
  <si>
    <t>ONIV</t>
  </si>
  <si>
    <t xml:space="preserve">NIV </t>
  </si>
  <si>
    <t>celkem</t>
  </si>
  <si>
    <t>přímé</t>
  </si>
  <si>
    <t>DDM</t>
  </si>
  <si>
    <t>DDM - pravidelná činnost do 3 hodin</t>
  </si>
  <si>
    <t>DDM - pravidelná činnost nad 3 hodiny</t>
  </si>
  <si>
    <t>DDM - Táborová činnost 5 a více dní</t>
  </si>
  <si>
    <t>Domy dětí a mládeže</t>
  </si>
  <si>
    <t>PPP</t>
  </si>
  <si>
    <t>Pedagogicko psychologická poradna</t>
  </si>
  <si>
    <t>počet strávníků</t>
  </si>
  <si>
    <t>Počet ostatních</t>
  </si>
  <si>
    <t>Průměrný plat</t>
  </si>
  <si>
    <t>ONIV přímé</t>
  </si>
  <si>
    <t>hodnota ukazatele No</t>
  </si>
  <si>
    <t>do 10</t>
  </si>
  <si>
    <t>od 11 do 20</t>
  </si>
  <si>
    <t>od 21 do 38</t>
  </si>
  <si>
    <t>od 39 do 267</t>
  </si>
  <si>
    <t>(38 + 0,185*s -0,0002060*s*s)</t>
  </si>
  <si>
    <t>268 do 896</t>
  </si>
  <si>
    <t>(65,5 + 0,029*s - 0,0000066*s*s)</t>
  </si>
  <si>
    <t>897 a více</t>
  </si>
  <si>
    <t>Normativy pro školní stravování v roce 2023</t>
  </si>
  <si>
    <t>Normativy pro domovy mládeže v roce 2023</t>
  </si>
  <si>
    <t>počet ubytovaných</t>
  </si>
  <si>
    <t xml:space="preserve">počet vychovatelů </t>
  </si>
  <si>
    <t>počet ostatních</t>
  </si>
  <si>
    <t>FiN P+O</t>
  </si>
  <si>
    <t>Plat vychovatelů</t>
  </si>
  <si>
    <t>Plat ostatních</t>
  </si>
  <si>
    <t>ubytovaní</t>
  </si>
  <si>
    <t>Np*</t>
  </si>
  <si>
    <t>do 80</t>
  </si>
  <si>
    <t>(5,3460432 + 0,13868 * u)/1,07846</t>
  </si>
  <si>
    <t>81 až 125</t>
  </si>
  <si>
    <t>(10,2535 + 0,07512 * u)/1,07846</t>
  </si>
  <si>
    <t>126 až 310</t>
  </si>
  <si>
    <t>(5,9919 * ln (u) - 9,3195)/1,07846</t>
  </si>
  <si>
    <t>více jak 310</t>
  </si>
  <si>
    <t>(22,3750 + 0,008406 * u)/1,07846</t>
  </si>
  <si>
    <t>Krajské normativy internátů § 16 odst. 9</t>
  </si>
  <si>
    <t>MP + odvody</t>
  </si>
  <si>
    <t>Internáty</t>
  </si>
  <si>
    <r>
      <rPr>
        <b/>
        <sz val="11"/>
        <color theme="1"/>
        <rFont val="Calibri"/>
        <family val="2"/>
        <charset val="238"/>
        <scheme val="minor"/>
      </rPr>
      <t xml:space="preserve">Poznámka: </t>
    </r>
    <r>
      <rPr>
        <sz val="11"/>
        <color theme="1"/>
        <rFont val="Calibri"/>
        <family val="2"/>
        <charset val="238"/>
        <scheme val="minor"/>
      </rPr>
      <t>Hodnota "</t>
    </r>
    <r>
      <rPr>
        <b/>
        <sz val="11"/>
        <color theme="1"/>
        <rFont val="Calibri"/>
        <family val="2"/>
        <charset val="238"/>
        <scheme val="minor"/>
      </rPr>
      <t>Np*</t>
    </r>
    <r>
      <rPr>
        <sz val="11"/>
        <color theme="1"/>
        <rFont val="Calibri"/>
        <family val="2"/>
        <charset val="238"/>
        <scheme val="minor"/>
      </rPr>
      <t>" je historicky valorizovaná základní hodnota "Np" využívaná při výpočtu.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</si>
</sst>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b/>
      <sz val="10"/>
      <color theme="1"/>
      <name val="Calibri "/>
      <charset val="238"/>
    </font>
    <font>
      <sz val="10"/>
      <color theme="1"/>
      <name val="Calibri 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82">
    <xf numFmtId="0" fontId="0" fillId="0" borderId="0" xfId="0"/>
    <xf numFmtId="49" fontId="7" fillId="0" borderId="1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1" fillId="0" borderId="0" xfId="0" applyFont="1"/>
    <xf numFmtId="0" fontId="0" fillId="0" borderId="7" xfId="0" applyBorder="1"/>
    <xf numFmtId="0" fontId="0" fillId="0" borderId="10" xfId="0" applyBorder="1"/>
    <xf numFmtId="0" fontId="0" fillId="0" borderId="13" xfId="0" applyBorder="1"/>
    <xf numFmtId="2" fontId="0" fillId="0" borderId="0" xfId="0" applyNumberFormat="1"/>
    <xf numFmtId="0" fontId="0" fillId="0" borderId="37" xfId="0" applyBorder="1" applyAlignment="1">
      <alignment wrapText="1"/>
    </xf>
    <xf numFmtId="2" fontId="0" fillId="0" borderId="28" xfId="0" applyNumberForma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0" fillId="0" borderId="38" xfId="0" applyBorder="1"/>
    <xf numFmtId="2" fontId="0" fillId="0" borderId="39" xfId="0" applyNumberFormat="1" applyBorder="1"/>
    <xf numFmtId="2" fontId="0" fillId="0" borderId="38" xfId="0" applyNumberFormat="1" applyBorder="1"/>
    <xf numFmtId="1" fontId="0" fillId="0" borderId="40" xfId="0" applyNumberFormat="1" applyBorder="1"/>
    <xf numFmtId="0" fontId="0" fillId="0" borderId="28" xfId="0" applyBorder="1"/>
    <xf numFmtId="0" fontId="0" fillId="0" borderId="42" xfId="0" applyBorder="1"/>
    <xf numFmtId="1" fontId="0" fillId="0" borderId="43" xfId="0" applyNumberFormat="1" applyBorder="1"/>
    <xf numFmtId="0" fontId="0" fillId="0" borderId="24" xfId="0" applyBorder="1"/>
    <xf numFmtId="2" fontId="0" fillId="0" borderId="24" xfId="0" applyNumberFormat="1" applyBorder="1"/>
    <xf numFmtId="1" fontId="0" fillId="0" borderId="22" xfId="0" applyNumberFormat="1" applyBorder="1"/>
    <xf numFmtId="0" fontId="0" fillId="0" borderId="44" xfId="0" applyBorder="1"/>
    <xf numFmtId="2" fontId="0" fillId="0" borderId="9" xfId="0" applyNumberFormat="1" applyBorder="1"/>
    <xf numFmtId="2" fontId="0" fillId="0" borderId="45" xfId="0" applyNumberFormat="1" applyBorder="1"/>
    <xf numFmtId="1" fontId="0" fillId="0" borderId="45" xfId="0" applyNumberFormat="1" applyBorder="1"/>
    <xf numFmtId="2" fontId="0" fillId="0" borderId="46" xfId="0" applyNumberFormat="1" applyBorder="1"/>
    <xf numFmtId="2" fontId="0" fillId="0" borderId="40" xfId="0" applyNumberFormat="1" applyBorder="1"/>
    <xf numFmtId="2" fontId="0" fillId="0" borderId="47" xfId="0" applyNumberFormat="1" applyBorder="1"/>
    <xf numFmtId="2" fontId="0" fillId="0" borderId="29" xfId="0" applyNumberFormat="1" applyBorder="1"/>
    <xf numFmtId="0" fontId="0" fillId="0" borderId="48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48" xfId="0" applyNumberFormat="1" applyBorder="1" applyAlignment="1">
      <alignment horizontal="left"/>
    </xf>
    <xf numFmtId="2" fontId="0" fillId="0" borderId="41" xfId="0" applyNumberFormat="1" applyBorder="1" applyAlignment="1">
      <alignment horizontal="left"/>
    </xf>
    <xf numFmtId="2" fontId="0" fillId="0" borderId="41" xfId="0" applyNumberFormat="1" applyBorder="1"/>
    <xf numFmtId="0" fontId="3" fillId="0" borderId="0" xfId="0" applyFon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1" xfId="0" applyBorder="1" applyAlignment="1">
      <alignment wrapText="1"/>
    </xf>
    <xf numFmtId="2" fontId="0" fillId="0" borderId="8" xfId="0" applyNumberFormat="1" applyBorder="1"/>
    <xf numFmtId="2" fontId="0" fillId="0" borderId="49" xfId="0" applyNumberFormat="1" applyBorder="1"/>
    <xf numFmtId="1" fontId="0" fillId="0" borderId="44" xfId="0" applyNumberFormat="1" applyBorder="1"/>
    <xf numFmtId="1" fontId="0" fillId="0" borderId="50" xfId="0" applyNumberFormat="1" applyBorder="1"/>
    <xf numFmtId="2" fontId="0" fillId="0" borderId="51" xfId="0" applyNumberFormat="1" applyBorder="1"/>
    <xf numFmtId="2" fontId="0" fillId="0" borderId="52" xfId="0" applyNumberFormat="1" applyBorder="1"/>
    <xf numFmtId="1" fontId="0" fillId="0" borderId="42" xfId="0" applyNumberFormat="1" applyBorder="1"/>
    <xf numFmtId="2" fontId="0" fillId="0" borderId="43" xfId="0" applyNumberFormat="1" applyBorder="1"/>
    <xf numFmtId="1" fontId="0" fillId="0" borderId="53" xfId="0" applyNumberFormat="1" applyBorder="1"/>
    <xf numFmtId="2" fontId="0" fillId="0" borderId="54" xfId="0" applyNumberFormat="1" applyBorder="1"/>
    <xf numFmtId="2" fontId="0" fillId="0" borderId="55" xfId="0" applyNumberFormat="1" applyBorder="1"/>
    <xf numFmtId="1" fontId="0" fillId="0" borderId="24" xfId="0" applyNumberFormat="1" applyBorder="1"/>
    <xf numFmtId="2" fontId="0" fillId="0" borderId="22" xfId="0" applyNumberFormat="1" applyBorder="1"/>
    <xf numFmtId="1" fontId="0" fillId="0" borderId="23" xfId="0" applyNumberFormat="1" applyBorder="1"/>
    <xf numFmtId="0" fontId="0" fillId="0" borderId="37" xfId="0" applyBorder="1"/>
    <xf numFmtId="0" fontId="0" fillId="0" borderId="33" xfId="0" applyBorder="1"/>
    <xf numFmtId="0" fontId="0" fillId="0" borderId="44" xfId="0" applyBorder="1" applyAlignment="1">
      <alignment horizontal="right"/>
    </xf>
    <xf numFmtId="0" fontId="0" fillId="0" borderId="45" xfId="0" applyBorder="1"/>
    <xf numFmtId="0" fontId="0" fillId="0" borderId="42" xfId="0" applyBorder="1" applyAlignment="1">
      <alignment horizontal="right"/>
    </xf>
    <xf numFmtId="0" fontId="0" fillId="0" borderId="43" xfId="0" applyBorder="1"/>
    <xf numFmtId="0" fontId="0" fillId="0" borderId="24" xfId="0" applyBorder="1" applyAlignment="1">
      <alignment horizontal="right"/>
    </xf>
    <xf numFmtId="0" fontId="0" fillId="0" borderId="22" xfId="0" applyBorder="1"/>
    <xf numFmtId="0" fontId="2" fillId="0" borderId="0" xfId="0" applyFont="1"/>
    <xf numFmtId="164" fontId="2" fillId="0" borderId="0" xfId="0" applyNumberFormat="1" applyFont="1"/>
    <xf numFmtId="49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/>
    <xf numFmtId="3" fontId="4" fillId="0" borderId="0" xfId="0" applyNumberFormat="1" applyFont="1"/>
    <xf numFmtId="49" fontId="10" fillId="0" borderId="4" xfId="1" applyNumberFormat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3" fontId="11" fillId="0" borderId="5" xfId="2" applyNumberFormat="1" applyFont="1" applyBorder="1" applyAlignment="1">
      <alignment horizontal="center"/>
    </xf>
    <xf numFmtId="2" fontId="10" fillId="0" borderId="5" xfId="1" applyNumberFormat="1" applyFont="1" applyBorder="1" applyAlignment="1">
      <alignment horizontal="center"/>
    </xf>
    <xf numFmtId="3" fontId="10" fillId="0" borderId="5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12" fillId="0" borderId="6" xfId="1" applyNumberFormat="1" applyFont="1" applyBorder="1" applyAlignment="1">
      <alignment horizontal="center"/>
    </xf>
    <xf numFmtId="49" fontId="0" fillId="0" borderId="4" xfId="1" applyNumberFormat="1" applyFont="1" applyBorder="1" applyAlignment="1">
      <alignment horizontal="center" wrapText="1"/>
    </xf>
    <xf numFmtId="0" fontId="0" fillId="0" borderId="5" xfId="1" applyFont="1" applyBorder="1" applyAlignment="1">
      <alignment horizontal="center" wrapText="1"/>
    </xf>
    <xf numFmtId="2" fontId="0" fillId="0" borderId="5" xfId="1" applyNumberFormat="1" applyFon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49" fontId="13" fillId="0" borderId="1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1" fontId="11" fillId="0" borderId="5" xfId="2" applyNumberFormat="1" applyFont="1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0" fontId="12" fillId="0" borderId="25" xfId="0" applyFont="1" applyBorder="1"/>
    <xf numFmtId="0" fontId="14" fillId="0" borderId="25" xfId="0" applyFont="1" applyBorder="1"/>
    <xf numFmtId="164" fontId="14" fillId="0" borderId="25" xfId="0" applyNumberFormat="1" applyFont="1" applyBorder="1"/>
    <xf numFmtId="3" fontId="14" fillId="0" borderId="25" xfId="0" applyNumberFormat="1" applyFont="1" applyBorder="1"/>
    <xf numFmtId="49" fontId="13" fillId="0" borderId="26" xfId="1" applyNumberFormat="1" applyFont="1" applyBorder="1" applyAlignment="1">
      <alignment horizontal="center"/>
    </xf>
    <xf numFmtId="0" fontId="13" fillId="0" borderId="27" xfId="1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1" fillId="0" borderId="0" xfId="0" applyFont="1"/>
    <xf numFmtId="0" fontId="0" fillId="0" borderId="11" xfId="0" applyBorder="1"/>
    <xf numFmtId="0" fontId="0" fillId="0" borderId="12" xfId="0" applyBorder="1"/>
    <xf numFmtId="49" fontId="15" fillId="0" borderId="33" xfId="1" applyNumberFormat="1" applyFont="1" applyBorder="1" applyAlignment="1">
      <alignment horizontal="center"/>
    </xf>
    <xf numFmtId="0" fontId="15" fillId="0" borderId="34" xfId="1" applyFont="1" applyBorder="1" applyAlignment="1">
      <alignment horizontal="center" wrapText="1"/>
    </xf>
    <xf numFmtId="1" fontId="16" fillId="0" borderId="35" xfId="1" applyNumberFormat="1" applyFont="1" applyBorder="1" applyAlignment="1">
      <alignment horizontal="center"/>
    </xf>
    <xf numFmtId="2" fontId="16" fillId="0" borderId="33" xfId="1" applyNumberFormat="1" applyFont="1" applyBorder="1"/>
    <xf numFmtId="0" fontId="16" fillId="0" borderId="33" xfId="1" applyFont="1" applyBorder="1"/>
    <xf numFmtId="1" fontId="16" fillId="0" borderId="33" xfId="1" applyNumberFormat="1" applyFont="1" applyBorder="1"/>
    <xf numFmtId="0" fontId="15" fillId="0" borderId="33" xfId="1" applyFont="1" applyBorder="1" applyAlignment="1">
      <alignment wrapText="1"/>
    </xf>
    <xf numFmtId="49" fontId="15" fillId="0" borderId="29" xfId="1" applyNumberFormat="1" applyFont="1" applyBorder="1"/>
    <xf numFmtId="0" fontId="15" fillId="0" borderId="36" xfId="1" applyFont="1" applyBorder="1" applyAlignment="1">
      <alignment wrapText="1"/>
    </xf>
    <xf numFmtId="1" fontId="16" fillId="0" borderId="30" xfId="1" applyNumberFormat="1" applyFont="1" applyBorder="1" applyAlignment="1">
      <alignment horizontal="center"/>
    </xf>
    <xf numFmtId="2" fontId="16" fillId="0" borderId="29" xfId="1" applyNumberFormat="1" applyFont="1" applyBorder="1"/>
    <xf numFmtId="0" fontId="16" fillId="0" borderId="29" xfId="1" applyFont="1" applyBorder="1"/>
    <xf numFmtId="1" fontId="16" fillId="0" borderId="29" xfId="1" applyNumberFormat="1" applyFont="1" applyBorder="1"/>
    <xf numFmtId="0" fontId="15" fillId="0" borderId="29" xfId="1" applyFont="1" applyBorder="1" applyAlignment="1">
      <alignment wrapText="1"/>
    </xf>
    <xf numFmtId="49" fontId="16" fillId="0" borderId="60" xfId="1" applyNumberFormat="1" applyFont="1" applyBorder="1" applyAlignment="1">
      <alignment horizontal="center" wrapText="1"/>
    </xf>
    <xf numFmtId="0" fontId="16" fillId="0" borderId="61" xfId="1" applyFont="1" applyBorder="1" applyAlignment="1">
      <alignment horizontal="center" wrapText="1"/>
    </xf>
    <xf numFmtId="1" fontId="16" fillId="0" borderId="61" xfId="2" applyNumberFormat="1" applyFont="1" applyBorder="1" applyAlignment="1">
      <alignment horizontal="center"/>
    </xf>
    <xf numFmtId="1" fontId="16" fillId="0" borderId="62" xfId="2" applyNumberFormat="1" applyFont="1" applyBorder="1" applyAlignment="1">
      <alignment horizontal="center"/>
    </xf>
    <xf numFmtId="2" fontId="16" fillId="0" borderId="63" xfId="1" applyNumberFormat="1" applyFont="1" applyBorder="1" applyAlignment="1">
      <alignment horizontal="center"/>
    </xf>
    <xf numFmtId="2" fontId="16" fillId="0" borderId="64" xfId="1" applyNumberFormat="1" applyFont="1" applyBorder="1" applyAlignment="1">
      <alignment horizontal="center"/>
    </xf>
    <xf numFmtId="1" fontId="16" fillId="0" borderId="64" xfId="1" applyNumberFormat="1" applyFont="1" applyBorder="1" applyAlignment="1">
      <alignment horizontal="center"/>
    </xf>
    <xf numFmtId="1" fontId="16" fillId="0" borderId="61" xfId="1" applyNumberFormat="1" applyFont="1" applyBorder="1" applyAlignment="1">
      <alignment horizontal="center"/>
    </xf>
    <xf numFmtId="1" fontId="15" fillId="0" borderId="65" xfId="1" applyNumberFormat="1" applyFont="1" applyBorder="1" applyAlignment="1">
      <alignment horizontal="center"/>
    </xf>
    <xf numFmtId="49" fontId="16" fillId="0" borderId="16" xfId="1" applyNumberFormat="1" applyFont="1" applyBorder="1" applyAlignment="1">
      <alignment horizontal="center" wrapText="1"/>
    </xf>
    <xf numFmtId="0" fontId="16" fillId="0" borderId="17" xfId="1" applyFont="1" applyBorder="1" applyAlignment="1">
      <alignment horizontal="center" wrapText="1"/>
    </xf>
    <xf numFmtId="1" fontId="16" fillId="0" borderId="17" xfId="2" applyNumberFormat="1" applyFont="1" applyBorder="1" applyAlignment="1">
      <alignment horizontal="center"/>
    </xf>
    <xf numFmtId="1" fontId="16" fillId="0" borderId="18" xfId="2" applyNumberFormat="1" applyFont="1" applyBorder="1" applyAlignment="1">
      <alignment horizontal="center"/>
    </xf>
    <xf numFmtId="2" fontId="16" fillId="0" borderId="19" xfId="1" applyNumberFormat="1" applyFont="1" applyBorder="1" applyAlignment="1">
      <alignment horizontal="center"/>
    </xf>
    <xf numFmtId="2" fontId="16" fillId="0" borderId="20" xfId="1" applyNumberFormat="1" applyFont="1" applyBorder="1" applyAlignment="1">
      <alignment horizontal="center"/>
    </xf>
    <xf numFmtId="1" fontId="16" fillId="0" borderId="20" xfId="1" applyNumberFormat="1" applyFont="1" applyBorder="1" applyAlignment="1">
      <alignment horizontal="center"/>
    </xf>
    <xf numFmtId="1" fontId="16" fillId="0" borderId="17" xfId="1" applyNumberFormat="1" applyFont="1" applyBorder="1" applyAlignment="1">
      <alignment horizontal="center"/>
    </xf>
    <xf numFmtId="1" fontId="15" fillId="0" borderId="21" xfId="1" applyNumberFormat="1" applyFont="1" applyBorder="1" applyAlignment="1">
      <alignment horizontal="center"/>
    </xf>
    <xf numFmtId="2" fontId="16" fillId="0" borderId="17" xfId="1" applyNumberFormat="1" applyFont="1" applyBorder="1" applyAlignment="1">
      <alignment horizontal="center"/>
    </xf>
    <xf numFmtId="49" fontId="16" fillId="0" borderId="29" xfId="1" applyNumberFormat="1" applyFont="1" applyBorder="1" applyAlignment="1">
      <alignment horizontal="center" wrapText="1"/>
    </xf>
    <xf numFmtId="0" fontId="16" fillId="0" borderId="29" xfId="1" applyFont="1" applyBorder="1" applyAlignment="1">
      <alignment horizontal="center" wrapText="1"/>
    </xf>
    <xf numFmtId="1" fontId="16" fillId="0" borderId="29" xfId="2" applyNumberFormat="1" applyFont="1" applyBorder="1" applyAlignment="1">
      <alignment horizontal="center"/>
    </xf>
    <xf numFmtId="1" fontId="16" fillId="0" borderId="30" xfId="2" applyNumberFormat="1" applyFont="1" applyBorder="1" applyAlignment="1">
      <alignment horizontal="center"/>
    </xf>
    <xf numFmtId="2" fontId="16" fillId="0" borderId="31" xfId="1" applyNumberFormat="1" applyFont="1" applyBorder="1" applyAlignment="1">
      <alignment horizontal="center"/>
    </xf>
    <xf numFmtId="2" fontId="16" fillId="0" borderId="32" xfId="1" applyNumberFormat="1" applyFont="1" applyBorder="1" applyAlignment="1">
      <alignment horizontal="center"/>
    </xf>
    <xf numFmtId="1" fontId="16" fillId="0" borderId="29" xfId="1" applyNumberFormat="1" applyFont="1" applyBorder="1" applyAlignment="1">
      <alignment horizontal="center"/>
    </xf>
    <xf numFmtId="1" fontId="16" fillId="0" borderId="32" xfId="1" applyNumberFormat="1" applyFont="1" applyBorder="1" applyAlignment="1">
      <alignment horizontal="center"/>
    </xf>
    <xf numFmtId="1" fontId="15" fillId="0" borderId="30" xfId="1" applyNumberFormat="1" applyFont="1" applyBorder="1" applyAlignment="1">
      <alignment horizontal="center"/>
    </xf>
    <xf numFmtId="3" fontId="9" fillId="0" borderId="41" xfId="0" applyNumberFormat="1" applyFont="1" applyBorder="1"/>
    <xf numFmtId="1" fontId="9" fillId="0" borderId="41" xfId="0" applyNumberFormat="1" applyFont="1" applyBorder="1"/>
    <xf numFmtId="1" fontId="9" fillId="0" borderId="28" xfId="0" applyNumberFormat="1" applyFont="1" applyBorder="1"/>
    <xf numFmtId="0" fontId="15" fillId="0" borderId="0" xfId="0" applyFont="1"/>
    <xf numFmtId="2" fontId="16" fillId="0" borderId="0" xfId="0" applyNumberFormat="1" applyFont="1"/>
    <xf numFmtId="3" fontId="16" fillId="0" borderId="0" xfId="0" applyNumberFormat="1" applyFont="1"/>
    <xf numFmtId="3" fontId="15" fillId="0" borderId="0" xfId="0" applyNumberFormat="1" applyFont="1"/>
    <xf numFmtId="0" fontId="16" fillId="0" borderId="1" xfId="0" applyFont="1" applyBorder="1" applyAlignment="1">
      <alignment wrapText="1"/>
    </xf>
    <xf numFmtId="2" fontId="16" fillId="0" borderId="58" xfId="0" applyNumberFormat="1" applyFont="1" applyBorder="1" applyAlignment="1">
      <alignment wrapText="1"/>
    </xf>
    <xf numFmtId="3" fontId="16" fillId="0" borderId="33" xfId="0" applyNumberFormat="1" applyFont="1" applyBorder="1" applyAlignment="1">
      <alignment wrapText="1"/>
    </xf>
    <xf numFmtId="3" fontId="16" fillId="0" borderId="59" xfId="0" applyNumberFormat="1" applyFont="1" applyBorder="1" applyAlignment="1">
      <alignment wrapText="1"/>
    </xf>
    <xf numFmtId="3" fontId="16" fillId="0" borderId="5" xfId="0" applyNumberFormat="1" applyFont="1" applyBorder="1" applyAlignment="1">
      <alignment wrapText="1"/>
    </xf>
    <xf numFmtId="3" fontId="16" fillId="0" borderId="35" xfId="0" applyNumberFormat="1" applyFont="1" applyBorder="1" applyAlignment="1">
      <alignment wrapText="1"/>
    </xf>
    <xf numFmtId="3" fontId="15" fillId="0" borderId="28" xfId="0" applyNumberFormat="1" applyFont="1" applyBorder="1" applyAlignment="1">
      <alignment wrapText="1"/>
    </xf>
    <xf numFmtId="0" fontId="15" fillId="0" borderId="4" xfId="0" applyFont="1" applyBorder="1"/>
    <xf numFmtId="2" fontId="16" fillId="0" borderId="5" xfId="0" applyNumberFormat="1" applyFont="1" applyBorder="1"/>
    <xf numFmtId="3" fontId="16" fillId="0" borderId="5" xfId="0" applyNumberFormat="1" applyFont="1" applyBorder="1"/>
    <xf numFmtId="3" fontId="15" fillId="0" borderId="6" xfId="0" applyNumberFormat="1" applyFont="1" applyBorder="1"/>
    <xf numFmtId="0" fontId="0" fillId="0" borderId="0" xfId="0" applyAlignment="1">
      <alignment horizontal="right"/>
    </xf>
    <xf numFmtId="2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52" xfId="0" applyBorder="1" applyAlignment="1">
      <alignment horizontal="right"/>
    </xf>
    <xf numFmtId="2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55" xfId="0" applyBorder="1" applyAlignment="1">
      <alignment horizontal="right"/>
    </xf>
    <xf numFmtId="2" fontId="0" fillId="2" borderId="4" xfId="0" applyNumberFormat="1" applyFill="1" applyBorder="1"/>
    <xf numFmtId="0" fontId="0" fillId="2" borderId="5" xfId="0" applyFill="1" applyBorder="1"/>
    <xf numFmtId="0" fontId="0" fillId="2" borderId="56" xfId="0" applyFill="1" applyBorder="1"/>
    <xf numFmtId="0" fontId="0" fillId="2" borderId="6" xfId="0" applyFill="1" applyBorder="1"/>
    <xf numFmtId="2" fontId="0" fillId="0" borderId="57" xfId="0" applyNumberFormat="1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39" xfId="0" applyBorder="1" applyAlignment="1">
      <alignment horizontal="right"/>
    </xf>
    <xf numFmtId="2" fontId="16" fillId="0" borderId="2" xfId="0" applyNumberFormat="1" applyFont="1" applyFill="1" applyBorder="1" applyAlignment="1">
      <alignment wrapText="1"/>
    </xf>
    <xf numFmtId="0" fontId="0" fillId="0" borderId="59" xfId="0" applyFill="1" applyBorder="1" applyAlignment="1">
      <alignment horizontal="left" wrapText="1"/>
    </xf>
    <xf numFmtId="0" fontId="0" fillId="0" borderId="66" xfId="0" applyBorder="1" applyAlignment="1">
      <alignment horizontal="left"/>
    </xf>
  </cellXfs>
  <cellStyles count="3">
    <cellStyle name="Normální" xfId="0" builtinId="0"/>
    <cellStyle name="normální_prevod_souhrn" xfId="2" xr:uid="{C6423348-81FE-43C9-96A9-7817E5036B28}"/>
    <cellStyle name="normální_Třídění oborů" xfId="1" xr:uid="{E1DB4241-B1D3-4F65-BCF4-8C360D372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EBF0-9550-4368-8F19-953C6E0B4326}">
  <dimension ref="A1:K6"/>
  <sheetViews>
    <sheetView workbookViewId="0">
      <selection activeCell="D17" sqref="D17"/>
    </sheetView>
  </sheetViews>
  <sheetFormatPr defaultRowHeight="15"/>
  <sheetData>
    <row r="1" spans="1:11" ht="15.75">
      <c r="A1" s="4" t="s">
        <v>12</v>
      </c>
      <c r="B1" s="66"/>
      <c r="C1" s="66"/>
      <c r="D1" s="66"/>
      <c r="E1" s="66"/>
      <c r="F1" s="67"/>
      <c r="G1" s="66"/>
      <c r="H1" s="66"/>
      <c r="I1" s="66"/>
      <c r="J1" s="66"/>
      <c r="K1" s="66"/>
    </row>
    <row r="2" spans="1:11" ht="15.75">
      <c r="A2" s="4"/>
      <c r="B2" s="66"/>
      <c r="C2" s="66"/>
      <c r="D2" s="66"/>
      <c r="E2" s="66"/>
      <c r="F2" s="67"/>
      <c r="G2" s="66"/>
      <c r="H2" s="66"/>
      <c r="I2" s="66"/>
      <c r="J2" s="66"/>
      <c r="K2" s="66"/>
    </row>
    <row r="3" spans="1:11">
      <c r="A3" s="68"/>
      <c r="B3" s="69"/>
      <c r="C3" s="70"/>
      <c r="D3" s="69"/>
      <c r="E3" s="69"/>
      <c r="F3" s="71"/>
      <c r="G3" s="69"/>
      <c r="H3" s="69"/>
      <c r="I3" s="69"/>
      <c r="J3" s="69"/>
      <c r="K3" s="69"/>
    </row>
    <row r="4" spans="1:11" ht="15.75" thickBot="1">
      <c r="A4" s="72" t="s">
        <v>0</v>
      </c>
      <c r="B4" s="69"/>
      <c r="C4" s="69"/>
      <c r="D4" s="69"/>
      <c r="E4" s="69"/>
      <c r="F4" s="71"/>
      <c r="G4" s="73"/>
      <c r="H4" s="73"/>
      <c r="I4" s="69"/>
      <c r="J4" s="69"/>
      <c r="K4" s="69"/>
    </row>
    <row r="5" spans="1:11" ht="27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30.75" thickBot="1">
      <c r="A6" s="74" t="s">
        <v>0</v>
      </c>
      <c r="B6" s="75" t="s">
        <v>0</v>
      </c>
      <c r="C6" s="76">
        <v>50320</v>
      </c>
      <c r="D6" s="76">
        <v>27321</v>
      </c>
      <c r="E6" s="77">
        <v>0.3</v>
      </c>
      <c r="F6" s="77">
        <v>0.6</v>
      </c>
      <c r="G6" s="78">
        <f>12*C6/E6</f>
        <v>2012800</v>
      </c>
      <c r="H6" s="78">
        <f>12*D6/F6</f>
        <v>546420</v>
      </c>
      <c r="I6" s="78">
        <f>G6+H6</f>
        <v>2559220</v>
      </c>
      <c r="J6" s="79">
        <v>20830</v>
      </c>
      <c r="K6" s="80">
        <f>I6*1.358+J6</f>
        <v>3496250.7600000002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C33F-A97B-4647-A199-5591A0B6BEF7}">
  <dimension ref="A1:K6"/>
  <sheetViews>
    <sheetView workbookViewId="0">
      <selection activeCell="C11" sqref="C11"/>
    </sheetView>
  </sheetViews>
  <sheetFormatPr defaultRowHeight="15"/>
  <cols>
    <col min="2" max="2" width="10.7109375" customWidth="1"/>
  </cols>
  <sheetData>
    <row r="1" spans="1:11" ht="15.75">
      <c r="A1" s="4" t="s">
        <v>13</v>
      </c>
    </row>
    <row r="2" spans="1:11" ht="15.75">
      <c r="A2" s="4"/>
    </row>
    <row r="4" spans="1:11" ht="15.75" thickBot="1">
      <c r="A4" s="85" t="s">
        <v>15</v>
      </c>
      <c r="B4" s="86"/>
      <c r="C4" s="86"/>
      <c r="D4" s="86"/>
      <c r="E4" s="86"/>
      <c r="F4" s="87"/>
      <c r="G4" s="86"/>
      <c r="H4" s="86"/>
      <c r="I4" s="86"/>
      <c r="J4" s="86"/>
      <c r="K4" s="86"/>
    </row>
    <row r="5" spans="1:11" ht="39.75" thickBot="1">
      <c r="A5" s="88" t="s">
        <v>1</v>
      </c>
      <c r="B5" s="89" t="s">
        <v>16</v>
      </c>
      <c r="C5" s="89" t="s">
        <v>3</v>
      </c>
      <c r="D5" s="89" t="s">
        <v>4</v>
      </c>
      <c r="E5" s="89" t="s">
        <v>5</v>
      </c>
      <c r="F5" s="89" t="s">
        <v>6</v>
      </c>
      <c r="G5" s="89" t="s">
        <v>7</v>
      </c>
      <c r="H5" s="89" t="s">
        <v>8</v>
      </c>
      <c r="I5" s="89" t="s">
        <v>17</v>
      </c>
      <c r="J5" s="89" t="s">
        <v>10</v>
      </c>
      <c r="K5" s="90" t="s">
        <v>11</v>
      </c>
    </row>
    <row r="6" spans="1:11" ht="60.75" thickBot="1">
      <c r="A6" s="81" t="s">
        <v>15</v>
      </c>
      <c r="B6" s="82" t="s">
        <v>18</v>
      </c>
      <c r="C6" s="91"/>
      <c r="D6" s="76">
        <v>25773</v>
      </c>
      <c r="E6" s="83"/>
      <c r="F6" s="83">
        <v>420</v>
      </c>
      <c r="G6" s="84"/>
      <c r="H6" s="84">
        <f t="shared" ref="H6" si="0">12*D6/F6</f>
        <v>736.37142857142862</v>
      </c>
      <c r="I6" s="84">
        <f t="shared" ref="I6" si="1">SUM(G6:H6)</f>
        <v>736.37142857142862</v>
      </c>
      <c r="J6" s="84">
        <v>30</v>
      </c>
      <c r="K6" s="80">
        <f>1.358*I6+J6</f>
        <v>1029.9924000000001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2911-9080-4AAE-A5DC-F9DA0569B1BE}">
  <dimension ref="A1:K6"/>
  <sheetViews>
    <sheetView workbookViewId="0">
      <selection activeCell="D18" sqref="D18"/>
    </sheetView>
  </sheetViews>
  <sheetFormatPr defaultRowHeight="15"/>
  <cols>
    <col min="2" max="2" width="10.140625" customWidth="1"/>
  </cols>
  <sheetData>
    <row r="1" spans="1:11" ht="15.75">
      <c r="A1" s="4" t="s">
        <v>14</v>
      </c>
    </row>
    <row r="2" spans="1:11" ht="15.75">
      <c r="A2" s="4"/>
    </row>
    <row r="4" spans="1:11" ht="15.75" thickBot="1">
      <c r="A4" s="85" t="s">
        <v>19</v>
      </c>
      <c r="B4" s="86"/>
      <c r="C4" s="86"/>
      <c r="D4" s="86"/>
      <c r="E4" s="86"/>
      <c r="F4" s="87"/>
      <c r="G4" s="86"/>
      <c r="H4" s="86"/>
      <c r="I4" s="86"/>
      <c r="J4" s="86"/>
      <c r="K4" s="86"/>
    </row>
    <row r="5" spans="1:11" ht="39.75" thickBot="1">
      <c r="A5" s="88" t="s">
        <v>1</v>
      </c>
      <c r="B5" s="89" t="s">
        <v>16</v>
      </c>
      <c r="C5" s="89" t="s">
        <v>3</v>
      </c>
      <c r="D5" s="89" t="s">
        <v>4</v>
      </c>
      <c r="E5" s="89" t="s">
        <v>5</v>
      </c>
      <c r="F5" s="89" t="s">
        <v>6</v>
      </c>
      <c r="G5" s="89" t="s">
        <v>7</v>
      </c>
      <c r="H5" s="89" t="s">
        <v>8</v>
      </c>
      <c r="I5" s="89" t="s">
        <v>17</v>
      </c>
      <c r="J5" s="89" t="s">
        <v>10</v>
      </c>
      <c r="K5" s="90" t="s">
        <v>11</v>
      </c>
    </row>
    <row r="6" spans="1:11" ht="48" customHeight="1" thickBot="1">
      <c r="A6" s="81" t="s">
        <v>19</v>
      </c>
      <c r="B6" s="82" t="s">
        <v>20</v>
      </c>
      <c r="C6" s="76">
        <v>40095</v>
      </c>
      <c r="D6" s="76">
        <v>25773</v>
      </c>
      <c r="E6" s="83">
        <v>86</v>
      </c>
      <c r="F6" s="83">
        <v>420</v>
      </c>
      <c r="G6" s="84">
        <f>12*C6/E6</f>
        <v>5594.6511627906975</v>
      </c>
      <c r="H6" s="84">
        <f t="shared" ref="H6" si="0">12*D6/F6</f>
        <v>736.37142857142862</v>
      </c>
      <c r="I6" s="84">
        <f t="shared" ref="I6" si="1">SUM(G6:H6)</f>
        <v>6331.0225913621261</v>
      </c>
      <c r="J6" s="84">
        <v>24</v>
      </c>
      <c r="K6" s="80">
        <f>1.358*I6+J6</f>
        <v>8621.5286790697683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7C3D-6A90-4B15-9C7D-C03902BE8C6F}">
  <dimension ref="A1:P22"/>
  <sheetViews>
    <sheetView topLeftCell="A7" workbookViewId="0">
      <selection activeCell="R6" sqref="R6"/>
    </sheetView>
  </sheetViews>
  <sheetFormatPr defaultRowHeight="15"/>
  <cols>
    <col min="2" max="2" width="10.28515625" customWidth="1"/>
    <col min="13" max="13" width="20" customWidth="1"/>
    <col min="14" max="14" width="12.5703125" customWidth="1"/>
  </cols>
  <sheetData>
    <row r="1" spans="1:16" ht="15.75">
      <c r="A1" s="4" t="s">
        <v>21</v>
      </c>
    </row>
    <row r="2" spans="1:16" ht="15.75">
      <c r="A2" s="4"/>
    </row>
    <row r="4" spans="1:16" ht="15.75" thickBot="1">
      <c r="A4" s="94" t="s">
        <v>22</v>
      </c>
      <c r="B4" s="95"/>
      <c r="C4" s="95"/>
      <c r="D4" s="95"/>
      <c r="E4" s="95"/>
      <c r="F4" s="96"/>
      <c r="G4" s="97"/>
      <c r="H4" s="97"/>
      <c r="I4" s="95"/>
      <c r="J4" s="95"/>
      <c r="K4" s="86"/>
    </row>
    <row r="5" spans="1:16" ht="39.75" customHeight="1" thickBot="1">
      <c r="A5" s="98" t="s">
        <v>1</v>
      </c>
      <c r="B5" s="99" t="s">
        <v>2</v>
      </c>
      <c r="C5" s="99" t="s">
        <v>3</v>
      </c>
      <c r="D5" s="99" t="s">
        <v>4</v>
      </c>
      <c r="E5" s="99" t="s">
        <v>5</v>
      </c>
      <c r="F5" s="99" t="s">
        <v>6</v>
      </c>
      <c r="G5" s="99" t="s">
        <v>7</v>
      </c>
      <c r="H5" s="99" t="s">
        <v>8</v>
      </c>
      <c r="I5" s="99" t="s">
        <v>9</v>
      </c>
      <c r="J5" s="99" t="s">
        <v>10</v>
      </c>
      <c r="K5" s="90" t="s">
        <v>11</v>
      </c>
      <c r="M5" t="s">
        <v>24</v>
      </c>
      <c r="N5" s="5"/>
      <c r="O5" s="100" t="s">
        <v>25</v>
      </c>
      <c r="P5" s="101" t="s">
        <v>26</v>
      </c>
    </row>
    <row r="6" spans="1:16" ht="31.5" customHeight="1" thickBot="1">
      <c r="A6" s="81" t="s">
        <v>23</v>
      </c>
      <c r="B6" s="82" t="s">
        <v>23</v>
      </c>
      <c r="C6" s="76">
        <v>49372</v>
      </c>
      <c r="D6" s="76">
        <v>29347</v>
      </c>
      <c r="E6" s="83">
        <v>55</v>
      </c>
      <c r="F6" s="83">
        <v>250</v>
      </c>
      <c r="G6" s="84">
        <f>12*C6/E6</f>
        <v>10772.072727272727</v>
      </c>
      <c r="H6" s="84">
        <f>12*D6/F6</f>
        <v>1408.6559999999999</v>
      </c>
      <c r="I6" s="84">
        <f>G6+H6</f>
        <v>12180.728727272726</v>
      </c>
      <c r="J6" s="84">
        <v>40</v>
      </c>
      <c r="K6" s="80">
        <f>I6*1.358+J6</f>
        <v>16581.429611636362</v>
      </c>
      <c r="M6" s="102" t="s">
        <v>27</v>
      </c>
      <c r="N6" s="6" t="s">
        <v>28</v>
      </c>
      <c r="O6" s="103">
        <v>1</v>
      </c>
      <c r="P6" s="104">
        <v>1</v>
      </c>
    </row>
    <row r="7" spans="1:16">
      <c r="M7" t="s">
        <v>29</v>
      </c>
      <c r="N7" s="6" t="s">
        <v>30</v>
      </c>
      <c r="O7" s="103">
        <v>0.3</v>
      </c>
      <c r="P7" s="104">
        <v>0.3</v>
      </c>
    </row>
    <row r="8" spans="1:16" ht="15.75" thickBot="1">
      <c r="N8" s="7" t="s">
        <v>31</v>
      </c>
      <c r="O8" s="92">
        <v>0.25</v>
      </c>
      <c r="P8" s="93">
        <v>0.25</v>
      </c>
    </row>
    <row r="10" spans="1:16" ht="15.75" thickBot="1">
      <c r="A10" t="s">
        <v>42</v>
      </c>
    </row>
    <row r="11" spans="1:16" ht="39">
      <c r="A11" s="105" t="s">
        <v>1</v>
      </c>
      <c r="B11" s="106" t="s">
        <v>16</v>
      </c>
      <c r="C11" s="107" t="s">
        <v>3</v>
      </c>
      <c r="D11" s="107" t="s">
        <v>4</v>
      </c>
      <c r="E11" s="108" t="s">
        <v>32</v>
      </c>
      <c r="F11" s="108" t="s">
        <v>32</v>
      </c>
      <c r="G11" s="109" t="s">
        <v>7</v>
      </c>
      <c r="H11" s="109" t="s">
        <v>8</v>
      </c>
      <c r="I11" s="110" t="s">
        <v>33</v>
      </c>
      <c r="J11" s="109" t="s">
        <v>34</v>
      </c>
      <c r="K11" s="111" t="s">
        <v>35</v>
      </c>
    </row>
    <row r="12" spans="1:16" ht="15.75" thickBot="1">
      <c r="A12" s="112"/>
      <c r="B12" s="113"/>
      <c r="C12" s="114"/>
      <c r="D12" s="114"/>
      <c r="E12" s="115" t="s">
        <v>25</v>
      </c>
      <c r="F12" s="115" t="s">
        <v>26</v>
      </c>
      <c r="G12" s="116"/>
      <c r="H12" s="116"/>
      <c r="I12" s="117" t="s">
        <v>36</v>
      </c>
      <c r="J12" s="116" t="s">
        <v>37</v>
      </c>
      <c r="K12" s="118" t="s">
        <v>36</v>
      </c>
    </row>
    <row r="13" spans="1:16" ht="52.5" thickBot="1">
      <c r="A13" s="119" t="s">
        <v>38</v>
      </c>
      <c r="B13" s="120" t="s">
        <v>39</v>
      </c>
      <c r="C13" s="121">
        <v>48057</v>
      </c>
      <c r="D13" s="122">
        <v>25553</v>
      </c>
      <c r="E13" s="123">
        <v>200</v>
      </c>
      <c r="F13" s="124">
        <v>310</v>
      </c>
      <c r="G13" s="125">
        <f>12*C13/E13</f>
        <v>2883.42</v>
      </c>
      <c r="H13" s="125">
        <f t="shared" ref="H13:H15" si="0">12*D13/F13</f>
        <v>989.14838709677417</v>
      </c>
      <c r="I13" s="125">
        <f t="shared" ref="I13:I15" si="1">SUM(G13:H13)</f>
        <v>3872.5683870967741</v>
      </c>
      <c r="J13" s="126">
        <v>30</v>
      </c>
      <c r="K13" s="127">
        <f>1.338*I13+J13</f>
        <v>5211.496501935484</v>
      </c>
    </row>
    <row r="14" spans="1:16" ht="65.25" thickBot="1">
      <c r="A14" s="128" t="s">
        <v>38</v>
      </c>
      <c r="B14" s="129" t="s">
        <v>40</v>
      </c>
      <c r="C14" s="130">
        <v>48057</v>
      </c>
      <c r="D14" s="131">
        <v>25553</v>
      </c>
      <c r="E14" s="132">
        <f>E13/2</f>
        <v>100</v>
      </c>
      <c r="F14" s="133">
        <f>F13/2</f>
        <v>155</v>
      </c>
      <c r="G14" s="134">
        <f>12*C14/E14</f>
        <v>5766.84</v>
      </c>
      <c r="H14" s="134">
        <f t="shared" si="0"/>
        <v>1978.2967741935483</v>
      </c>
      <c r="I14" s="134">
        <f t="shared" si="1"/>
        <v>7745.1367741935483</v>
      </c>
      <c r="J14" s="135">
        <f>J13*2</f>
        <v>60</v>
      </c>
      <c r="K14" s="136">
        <f>1.338*I14+J14</f>
        <v>10422.993003870968</v>
      </c>
    </row>
    <row r="15" spans="1:16" ht="52.5" thickBot="1">
      <c r="A15" s="128" t="s">
        <v>38</v>
      </c>
      <c r="B15" s="129" t="s">
        <v>41</v>
      </c>
      <c r="C15" s="130">
        <v>48057</v>
      </c>
      <c r="D15" s="131">
        <v>25553</v>
      </c>
      <c r="E15" s="132">
        <f>E14*5</f>
        <v>500</v>
      </c>
      <c r="F15" s="133">
        <f>F14*5</f>
        <v>775</v>
      </c>
      <c r="G15" s="134">
        <f>12*C15/E15</f>
        <v>1153.3679999999999</v>
      </c>
      <c r="H15" s="134">
        <f t="shared" si="0"/>
        <v>395.6593548387097</v>
      </c>
      <c r="I15" s="134">
        <f t="shared" si="1"/>
        <v>1549.0273548387097</v>
      </c>
      <c r="J15" s="137">
        <f>J14/5</f>
        <v>12</v>
      </c>
      <c r="K15" s="136">
        <f>1.338*I15+J15</f>
        <v>2084.5986007741935</v>
      </c>
    </row>
    <row r="19" spans="1:11" ht="15.75" thickBot="1">
      <c r="A19" t="s">
        <v>44</v>
      </c>
    </row>
    <row r="20" spans="1:11" ht="39.75" customHeight="1">
      <c r="A20" s="105" t="s">
        <v>1</v>
      </c>
      <c r="B20" s="106" t="s">
        <v>16</v>
      </c>
      <c r="C20" s="107" t="s">
        <v>3</v>
      </c>
      <c r="D20" s="107" t="s">
        <v>4</v>
      </c>
      <c r="E20" s="108" t="s">
        <v>32</v>
      </c>
      <c r="F20" s="108" t="s">
        <v>32</v>
      </c>
      <c r="G20" s="109" t="s">
        <v>7</v>
      </c>
      <c r="H20" s="109" t="s">
        <v>8</v>
      </c>
      <c r="I20" s="110" t="s">
        <v>33</v>
      </c>
      <c r="J20" s="109" t="s">
        <v>34</v>
      </c>
      <c r="K20" s="111" t="s">
        <v>35</v>
      </c>
    </row>
    <row r="21" spans="1:11" ht="15.75" thickBot="1">
      <c r="A21" s="112"/>
      <c r="B21" s="113"/>
      <c r="C21" s="114"/>
      <c r="D21" s="114"/>
      <c r="E21" s="115" t="s">
        <v>25</v>
      </c>
      <c r="F21" s="115" t="s">
        <v>26</v>
      </c>
      <c r="G21" s="116"/>
      <c r="H21" s="116"/>
      <c r="I21" s="117" t="s">
        <v>36</v>
      </c>
      <c r="J21" s="116" t="s">
        <v>37</v>
      </c>
      <c r="K21" s="118" t="s">
        <v>36</v>
      </c>
    </row>
    <row r="22" spans="1:11" ht="33" customHeight="1" thickBot="1">
      <c r="A22" s="138" t="s">
        <v>43</v>
      </c>
      <c r="B22" s="139" t="s">
        <v>43</v>
      </c>
      <c r="C22" s="140">
        <v>48378</v>
      </c>
      <c r="D22" s="141">
        <v>27932</v>
      </c>
      <c r="E22" s="142">
        <v>240</v>
      </c>
      <c r="F22" s="143">
        <v>735</v>
      </c>
      <c r="G22" s="144">
        <f t="shared" ref="G22:H22" si="2">12*C22/E22</f>
        <v>2418.9</v>
      </c>
      <c r="H22" s="145">
        <f t="shared" si="2"/>
        <v>456.03265306122449</v>
      </c>
      <c r="I22" s="145">
        <f t="shared" ref="I22" si="3">SUM(G22:H22)</f>
        <v>2874.9326530612248</v>
      </c>
      <c r="J22" s="144">
        <v>33</v>
      </c>
      <c r="K22" s="146">
        <f>1.338*I22+J22</f>
        <v>3879.6598897959188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54C9-776C-4E8E-91E2-223AC3C9225E}">
  <dimension ref="A1:F189"/>
  <sheetViews>
    <sheetView topLeftCell="A41" workbookViewId="0">
      <selection activeCell="G11" sqref="G11"/>
    </sheetView>
  </sheetViews>
  <sheetFormatPr defaultRowHeight="15"/>
  <cols>
    <col min="1" max="1" width="16.42578125" customWidth="1"/>
    <col min="4" max="4" width="10" customWidth="1"/>
  </cols>
  <sheetData>
    <row r="1" spans="1:6" ht="15.75">
      <c r="A1" s="4" t="s">
        <v>58</v>
      </c>
      <c r="B1" s="8"/>
      <c r="C1" s="8"/>
      <c r="D1" s="8"/>
    </row>
    <row r="2" spans="1:6" ht="15.75" thickBot="1">
      <c r="B2" s="8"/>
      <c r="C2" s="8"/>
      <c r="D2" s="8"/>
    </row>
    <row r="3" spans="1:6" ht="30.75" thickBot="1">
      <c r="A3" s="9" t="s">
        <v>45</v>
      </c>
      <c r="B3" s="10" t="s">
        <v>26</v>
      </c>
      <c r="C3" s="10" t="s">
        <v>46</v>
      </c>
      <c r="D3" s="10" t="s">
        <v>8</v>
      </c>
      <c r="E3" s="11" t="s">
        <v>47</v>
      </c>
      <c r="F3" s="11" t="s">
        <v>48</v>
      </c>
    </row>
    <row r="4" spans="1:6" ht="15.75" thickBot="1">
      <c r="A4" s="13">
        <v>10</v>
      </c>
      <c r="B4" s="14">
        <f>IF(A4&lt;11,7.85,IF(A4&lt;21,18.5,(IF(A4&lt;39,27,IF(A4&lt;268,38+0.185*A4-0.000206*A4*A4,IF(A4&lt;897,65.5+0.029*A4-0.0000066*A4*A4,86))))))</f>
        <v>7.85</v>
      </c>
      <c r="C4" s="15">
        <f>A4/B4</f>
        <v>1.2738853503184715</v>
      </c>
      <c r="D4" s="16">
        <f>(12*$E$4/B4)</f>
        <v>40667.006369426752</v>
      </c>
      <c r="E4" s="147">
        <v>26603</v>
      </c>
      <c r="F4" s="17">
        <v>76</v>
      </c>
    </row>
    <row r="5" spans="1:6">
      <c r="A5" s="18">
        <f>A4+10</f>
        <v>20</v>
      </c>
      <c r="B5" s="14">
        <f t="shared" ref="B5:B68" si="0">IF(A5&lt;11,7.85,IF(A5&lt;21,18.5,(IF(A5&lt;39,27,IF(A5&lt;268,38+0.185*A5-0.000206*A5*A5,IF(A5&lt;897,65.5+0.029*A5-0.0000066*A5*A5,86))))))</f>
        <v>18.5</v>
      </c>
      <c r="C5" s="15">
        <f t="shared" ref="C5:C55" si="1">A5/B5</f>
        <v>1.0810810810810811</v>
      </c>
      <c r="D5" s="19">
        <f t="shared" ref="D5:D55" si="2">(12*$E$4/B5)</f>
        <v>17256</v>
      </c>
    </row>
    <row r="6" spans="1:6">
      <c r="A6" s="18">
        <f t="shared" ref="A6:A69" si="3">A5+10</f>
        <v>30</v>
      </c>
      <c r="B6" s="14">
        <f t="shared" si="0"/>
        <v>27</v>
      </c>
      <c r="C6" s="15">
        <f t="shared" si="1"/>
        <v>1.1111111111111112</v>
      </c>
      <c r="D6" s="19">
        <f t="shared" si="2"/>
        <v>11823.555555555555</v>
      </c>
    </row>
    <row r="7" spans="1:6">
      <c r="A7" s="18">
        <f t="shared" si="3"/>
        <v>40</v>
      </c>
      <c r="B7" s="14">
        <f t="shared" si="0"/>
        <v>45.070399999999999</v>
      </c>
      <c r="C7" s="15">
        <f t="shared" si="1"/>
        <v>0.88750044375022186</v>
      </c>
      <c r="D7" s="19">
        <f t="shared" si="2"/>
        <v>7083.0522915261463</v>
      </c>
    </row>
    <row r="8" spans="1:6">
      <c r="A8" s="18">
        <f t="shared" si="3"/>
        <v>50</v>
      </c>
      <c r="B8" s="14">
        <f t="shared" si="0"/>
        <v>46.734999999999999</v>
      </c>
      <c r="C8" s="15">
        <f t="shared" si="1"/>
        <v>1.0698619878035733</v>
      </c>
      <c r="D8" s="19">
        <f t="shared" si="2"/>
        <v>6830.7692307692305</v>
      </c>
    </row>
    <row r="9" spans="1:6">
      <c r="A9" s="18">
        <f t="shared" si="3"/>
        <v>60</v>
      </c>
      <c r="B9" s="14">
        <f t="shared" si="0"/>
        <v>48.358400000000003</v>
      </c>
      <c r="C9" s="15">
        <f t="shared" si="1"/>
        <v>1.2407358390682901</v>
      </c>
      <c r="D9" s="19">
        <f t="shared" si="2"/>
        <v>6601.4591053467439</v>
      </c>
    </row>
    <row r="10" spans="1:6">
      <c r="A10" s="18">
        <f t="shared" si="3"/>
        <v>70</v>
      </c>
      <c r="B10" s="14">
        <f t="shared" si="0"/>
        <v>49.940600000000003</v>
      </c>
      <c r="C10" s="15">
        <f t="shared" si="1"/>
        <v>1.4016651782317393</v>
      </c>
      <c r="D10" s="19">
        <f t="shared" si="2"/>
        <v>6392.314069114107</v>
      </c>
    </row>
    <row r="11" spans="1:6">
      <c r="A11" s="18">
        <f t="shared" si="3"/>
        <v>80</v>
      </c>
      <c r="B11" s="14">
        <f t="shared" si="0"/>
        <v>51.4816</v>
      </c>
      <c r="C11" s="15">
        <f t="shared" si="1"/>
        <v>1.5539532570860268</v>
      </c>
      <c r="D11" s="19">
        <f t="shared" si="2"/>
        <v>6200.9727747389361</v>
      </c>
    </row>
    <row r="12" spans="1:6">
      <c r="A12" s="18">
        <f t="shared" si="3"/>
        <v>90</v>
      </c>
      <c r="B12" s="14">
        <f t="shared" si="0"/>
        <v>52.981400000000001</v>
      </c>
      <c r="C12" s="15">
        <f t="shared" si="1"/>
        <v>1.6987093583786008</v>
      </c>
      <c r="D12" s="19">
        <f t="shared" si="2"/>
        <v>6025.4353414594552</v>
      </c>
    </row>
    <row r="13" spans="1:6">
      <c r="A13" s="18">
        <f t="shared" si="3"/>
        <v>100</v>
      </c>
      <c r="B13" s="14">
        <f t="shared" si="0"/>
        <v>54.44</v>
      </c>
      <c r="C13" s="15">
        <f t="shared" si="1"/>
        <v>1.8368846436443793</v>
      </c>
      <c r="D13" s="19">
        <f t="shared" si="2"/>
        <v>5863.9970609845705</v>
      </c>
    </row>
    <row r="14" spans="1:6">
      <c r="A14" s="18">
        <f t="shared" si="3"/>
        <v>110</v>
      </c>
      <c r="B14" s="14">
        <f t="shared" si="0"/>
        <v>55.857399999999998</v>
      </c>
      <c r="C14" s="15">
        <f t="shared" si="1"/>
        <v>1.9693003970825711</v>
      </c>
      <c r="D14" s="19">
        <f t="shared" si="2"/>
        <v>5715.1961960277422</v>
      </c>
    </row>
    <row r="15" spans="1:6">
      <c r="A15" s="18">
        <f t="shared" si="3"/>
        <v>120</v>
      </c>
      <c r="B15" s="14">
        <f t="shared" si="0"/>
        <v>57.233600000000003</v>
      </c>
      <c r="C15" s="15">
        <f t="shared" si="1"/>
        <v>2.0966704872662212</v>
      </c>
      <c r="D15" s="19">
        <f t="shared" si="2"/>
        <v>5577.7724972743281</v>
      </c>
    </row>
    <row r="16" spans="1:6">
      <c r="A16" s="18">
        <f t="shared" si="3"/>
        <v>130</v>
      </c>
      <c r="B16" s="14">
        <f t="shared" si="0"/>
        <v>58.568599999999996</v>
      </c>
      <c r="C16" s="15">
        <f t="shared" si="1"/>
        <v>2.2196193864972016</v>
      </c>
      <c r="D16" s="19">
        <f t="shared" si="2"/>
        <v>5450.6339574447748</v>
      </c>
    </row>
    <row r="17" spans="1:4">
      <c r="A17" s="18">
        <f t="shared" si="3"/>
        <v>140</v>
      </c>
      <c r="B17" s="14">
        <f t="shared" si="0"/>
        <v>59.862400000000001</v>
      </c>
      <c r="C17" s="15">
        <f t="shared" si="1"/>
        <v>2.3386967445341318</v>
      </c>
      <c r="D17" s="19">
        <f t="shared" si="2"/>
        <v>5332.8299567006998</v>
      </c>
    </row>
    <row r="18" spans="1:4">
      <c r="A18" s="18">
        <f t="shared" si="3"/>
        <v>150</v>
      </c>
      <c r="B18" s="14">
        <f t="shared" si="0"/>
        <v>61.115000000000002</v>
      </c>
      <c r="C18" s="15">
        <f t="shared" si="1"/>
        <v>2.4543892661376092</v>
      </c>
      <c r="D18" s="19">
        <f t="shared" si="2"/>
        <v>5223.5294117647054</v>
      </c>
    </row>
    <row r="19" spans="1:4">
      <c r="A19" s="18">
        <f t="shared" si="3"/>
        <v>160</v>
      </c>
      <c r="B19" s="14">
        <f t="shared" si="0"/>
        <v>62.326399999999992</v>
      </c>
      <c r="C19" s="15">
        <f t="shared" si="1"/>
        <v>2.5671304615700574</v>
      </c>
      <c r="D19" s="19">
        <f t="shared" si="2"/>
        <v>5122.0028751861173</v>
      </c>
    </row>
    <row r="20" spans="1:4">
      <c r="A20" s="18">
        <f t="shared" si="3"/>
        <v>170</v>
      </c>
      <c r="B20" s="14">
        <f t="shared" si="0"/>
        <v>63.496600000000001</v>
      </c>
      <c r="C20" s="15">
        <f t="shared" si="1"/>
        <v>2.6773087062929353</v>
      </c>
      <c r="D20" s="19">
        <f t="shared" si="2"/>
        <v>5027.6077774243031</v>
      </c>
    </row>
    <row r="21" spans="1:4">
      <c r="A21" s="18">
        <f t="shared" si="3"/>
        <v>180</v>
      </c>
      <c r="B21" s="14">
        <f t="shared" si="0"/>
        <v>64.625599999999991</v>
      </c>
      <c r="C21" s="15">
        <f t="shared" si="1"/>
        <v>2.7852739471664485</v>
      </c>
      <c r="D21" s="19">
        <f t="shared" si="2"/>
        <v>4939.7761877646017</v>
      </c>
    </row>
    <row r="22" spans="1:4">
      <c r="A22" s="18">
        <f t="shared" si="3"/>
        <v>190</v>
      </c>
      <c r="B22" s="14">
        <f t="shared" si="0"/>
        <v>65.713400000000007</v>
      </c>
      <c r="C22" s="15">
        <f t="shared" si="1"/>
        <v>2.8913433181055916</v>
      </c>
      <c r="D22" s="19">
        <f t="shared" si="2"/>
        <v>4858.0046078881924</v>
      </c>
    </row>
    <row r="23" spans="1:4">
      <c r="A23" s="18">
        <f t="shared" si="3"/>
        <v>200</v>
      </c>
      <c r="B23" s="14">
        <f t="shared" si="0"/>
        <v>66.760000000000005</v>
      </c>
      <c r="C23" s="15">
        <f t="shared" si="1"/>
        <v>2.9958058717795084</v>
      </c>
      <c r="D23" s="19">
        <f t="shared" si="2"/>
        <v>4781.8454164170162</v>
      </c>
    </row>
    <row r="24" spans="1:4">
      <c r="A24" s="18">
        <f t="shared" si="3"/>
        <v>210</v>
      </c>
      <c r="B24" s="14">
        <f t="shared" si="0"/>
        <v>67.7654</v>
      </c>
      <c r="C24" s="15">
        <f t="shared" si="1"/>
        <v>3.0989265908561006</v>
      </c>
      <c r="D24" s="19">
        <f t="shared" si="2"/>
        <v>4710.8996626597054</v>
      </c>
    </row>
    <row r="25" spans="1:4">
      <c r="A25" s="18">
        <f t="shared" si="3"/>
        <v>220</v>
      </c>
      <c r="B25" s="14">
        <f t="shared" si="0"/>
        <v>68.729600000000005</v>
      </c>
      <c r="C25" s="15">
        <f t="shared" si="1"/>
        <v>3.200949809106993</v>
      </c>
      <c r="D25" s="19">
        <f t="shared" si="2"/>
        <v>4644.8109693639999</v>
      </c>
    </row>
    <row r="26" spans="1:4">
      <c r="A26" s="18">
        <f t="shared" si="3"/>
        <v>230</v>
      </c>
      <c r="B26" s="14">
        <f t="shared" si="0"/>
        <v>69.652599999999993</v>
      </c>
      <c r="C26" s="15">
        <f t="shared" si="1"/>
        <v>3.3021021469406744</v>
      </c>
      <c r="D26" s="19">
        <f t="shared" si="2"/>
        <v>4583.2603520902312</v>
      </c>
    </row>
    <row r="27" spans="1:4">
      <c r="A27" s="18">
        <f t="shared" si="3"/>
        <v>240</v>
      </c>
      <c r="B27" s="14">
        <f t="shared" si="0"/>
        <v>70.534400000000005</v>
      </c>
      <c r="C27" s="15">
        <f t="shared" si="1"/>
        <v>3.402595045821613</v>
      </c>
      <c r="D27" s="19">
        <f t="shared" si="2"/>
        <v>4525.9618001996187</v>
      </c>
    </row>
    <row r="28" spans="1:4">
      <c r="A28" s="18">
        <f t="shared" si="3"/>
        <v>250</v>
      </c>
      <c r="B28" s="14">
        <f t="shared" si="0"/>
        <v>71.375</v>
      </c>
      <c r="C28" s="15">
        <f t="shared" si="1"/>
        <v>3.5026269702276709</v>
      </c>
      <c r="D28" s="19">
        <f t="shared" si="2"/>
        <v>4472.6584938704027</v>
      </c>
    </row>
    <row r="29" spans="1:4">
      <c r="A29" s="18">
        <f t="shared" si="3"/>
        <v>260</v>
      </c>
      <c r="B29" s="14">
        <f t="shared" si="0"/>
        <v>72.174399999999991</v>
      </c>
      <c r="C29" s="15">
        <f t="shared" si="1"/>
        <v>3.6023853333037756</v>
      </c>
      <c r="D29" s="19">
        <f t="shared" si="2"/>
        <v>4423.1195548560163</v>
      </c>
    </row>
    <row r="30" spans="1:4">
      <c r="A30" s="18">
        <f t="shared" si="3"/>
        <v>270</v>
      </c>
      <c r="B30" s="14">
        <f t="shared" si="0"/>
        <v>72.848860000000002</v>
      </c>
      <c r="C30" s="15">
        <f t="shared" si="1"/>
        <v>3.7063037088020319</v>
      </c>
      <c r="D30" s="19">
        <f t="shared" si="2"/>
        <v>4382.1687806782429</v>
      </c>
    </row>
    <row r="31" spans="1:4">
      <c r="A31" s="18">
        <f t="shared" si="3"/>
        <v>280</v>
      </c>
      <c r="B31" s="14">
        <f t="shared" si="0"/>
        <v>73.102560000000011</v>
      </c>
      <c r="C31" s="15">
        <f t="shared" si="1"/>
        <v>3.8302352202166374</v>
      </c>
      <c r="D31" s="19">
        <f t="shared" si="2"/>
        <v>4366.9606098609947</v>
      </c>
    </row>
    <row r="32" spans="1:4">
      <c r="A32" s="18">
        <f t="shared" si="3"/>
        <v>290</v>
      </c>
      <c r="B32" s="14">
        <f t="shared" si="0"/>
        <v>73.354939999999999</v>
      </c>
      <c r="C32" s="15">
        <f t="shared" si="1"/>
        <v>3.9533806448481861</v>
      </c>
      <c r="D32" s="19">
        <f t="shared" si="2"/>
        <v>4351.9359432370884</v>
      </c>
    </row>
    <row r="33" spans="1:4">
      <c r="A33" s="18">
        <f t="shared" si="3"/>
        <v>300</v>
      </c>
      <c r="B33" s="14">
        <f t="shared" si="0"/>
        <v>73.606000000000009</v>
      </c>
      <c r="C33" s="15">
        <f t="shared" si="1"/>
        <v>4.075754693910822</v>
      </c>
      <c r="D33" s="19">
        <f t="shared" si="2"/>
        <v>4337.0920848843843</v>
      </c>
    </row>
    <row r="34" spans="1:4">
      <c r="A34" s="18">
        <f t="shared" si="3"/>
        <v>310</v>
      </c>
      <c r="B34" s="14">
        <f t="shared" si="0"/>
        <v>73.855739999999997</v>
      </c>
      <c r="C34" s="15">
        <f t="shared" si="1"/>
        <v>4.1973717953404845</v>
      </c>
      <c r="D34" s="19">
        <f t="shared" si="2"/>
        <v>4322.4263950235963</v>
      </c>
    </row>
    <row r="35" spans="1:4">
      <c r="A35" s="18">
        <f t="shared" si="3"/>
        <v>320</v>
      </c>
      <c r="B35" s="14">
        <f t="shared" si="0"/>
        <v>74.104160000000007</v>
      </c>
      <c r="C35" s="15">
        <f t="shared" si="1"/>
        <v>4.3182461011635507</v>
      </c>
      <c r="D35" s="19">
        <f t="shared" si="2"/>
        <v>4307.9362885970231</v>
      </c>
    </row>
    <row r="36" spans="1:4">
      <c r="A36" s="18">
        <f t="shared" si="3"/>
        <v>330</v>
      </c>
      <c r="B36" s="14">
        <f t="shared" si="0"/>
        <v>74.351259999999996</v>
      </c>
      <c r="C36" s="15">
        <f t="shared" si="1"/>
        <v>4.4383914946431311</v>
      </c>
      <c r="D36" s="19">
        <f t="shared" si="2"/>
        <v>4293.6192338905894</v>
      </c>
    </row>
    <row r="37" spans="1:4">
      <c r="A37" s="18">
        <f t="shared" si="3"/>
        <v>340</v>
      </c>
      <c r="B37" s="14">
        <f t="shared" si="0"/>
        <v>74.597039999999993</v>
      </c>
      <c r="C37" s="15">
        <f t="shared" si="1"/>
        <v>4.557821597210828</v>
      </c>
      <c r="D37" s="19">
        <f t="shared" si="2"/>
        <v>4279.4727511976353</v>
      </c>
    </row>
    <row r="38" spans="1:4">
      <c r="A38" s="18">
        <f t="shared" si="3"/>
        <v>350</v>
      </c>
      <c r="B38" s="14">
        <f t="shared" si="0"/>
        <v>74.841500000000011</v>
      </c>
      <c r="C38" s="15">
        <f t="shared" si="1"/>
        <v>4.676549775191571</v>
      </c>
      <c r="D38" s="19">
        <f t="shared" si="2"/>
        <v>4265.4944115230182</v>
      </c>
    </row>
    <row r="39" spans="1:4">
      <c r="A39" s="18">
        <f t="shared" si="3"/>
        <v>360</v>
      </c>
      <c r="B39" s="14">
        <f t="shared" si="0"/>
        <v>75.084639999999993</v>
      </c>
      <c r="C39" s="15">
        <f t="shared" si="1"/>
        <v>4.7945891463287307</v>
      </c>
      <c r="D39" s="19">
        <f t="shared" si="2"/>
        <v>4251.6818353261069</v>
      </c>
    </row>
    <row r="40" spans="1:4">
      <c r="A40" s="18">
        <f t="shared" si="3"/>
        <v>370</v>
      </c>
      <c r="B40" s="14">
        <f t="shared" si="0"/>
        <v>75.326459999999997</v>
      </c>
      <c r="C40" s="15">
        <f t="shared" si="1"/>
        <v>4.9119525861164854</v>
      </c>
      <c r="D40" s="19">
        <f t="shared" si="2"/>
        <v>4238.0326913013041</v>
      </c>
    </row>
    <row r="41" spans="1:4">
      <c r="A41" s="18">
        <f t="shared" si="3"/>
        <v>380</v>
      </c>
      <c r="B41" s="14">
        <f t="shared" si="0"/>
        <v>75.566959999999995</v>
      </c>
      <c r="C41" s="15">
        <f t="shared" si="1"/>
        <v>5.0286527339461591</v>
      </c>
      <c r="D41" s="19">
        <f t="shared" si="2"/>
        <v>4224.5446951948315</v>
      </c>
    </row>
    <row r="42" spans="1:4">
      <c r="A42" s="18">
        <f t="shared" si="3"/>
        <v>390</v>
      </c>
      <c r="B42" s="14">
        <f t="shared" si="0"/>
        <v>75.806139999999999</v>
      </c>
      <c r="C42" s="15">
        <f t="shared" si="1"/>
        <v>5.1447019990728986</v>
      </c>
      <c r="D42" s="19">
        <f t="shared" si="2"/>
        <v>4211.2156086565019</v>
      </c>
    </row>
    <row r="43" spans="1:4">
      <c r="A43" s="18">
        <f t="shared" si="3"/>
        <v>400</v>
      </c>
      <c r="B43" s="14">
        <f t="shared" si="0"/>
        <v>76.043999999999997</v>
      </c>
      <c r="C43" s="15">
        <f t="shared" si="1"/>
        <v>5.260112566408921</v>
      </c>
      <c r="D43" s="19">
        <f t="shared" si="2"/>
        <v>4198.0432381252958</v>
      </c>
    </row>
    <row r="44" spans="1:4">
      <c r="A44" s="18">
        <f t="shared" si="3"/>
        <v>410</v>
      </c>
      <c r="B44" s="14">
        <f t="shared" si="0"/>
        <v>76.280540000000002</v>
      </c>
      <c r="C44" s="15">
        <f t="shared" si="1"/>
        <v>5.3748964021492247</v>
      </c>
      <c r="D44" s="19">
        <f t="shared" si="2"/>
        <v>4185.0254337475844</v>
      </c>
    </row>
    <row r="45" spans="1:4">
      <c r="A45" s="18">
        <f t="shared" si="3"/>
        <v>420</v>
      </c>
      <c r="B45" s="14">
        <f t="shared" si="0"/>
        <v>76.51576</v>
      </c>
      <c r="C45" s="15">
        <f t="shared" si="1"/>
        <v>5.4890652592354829</v>
      </c>
      <c r="D45" s="19">
        <f t="shared" si="2"/>
        <v>4172.1600883269011</v>
      </c>
    </row>
    <row r="46" spans="1:4">
      <c r="A46" s="18">
        <f t="shared" si="3"/>
        <v>430</v>
      </c>
      <c r="B46" s="14">
        <f t="shared" si="0"/>
        <v>76.749660000000006</v>
      </c>
      <c r="C46" s="15">
        <f t="shared" si="1"/>
        <v>5.6026306826636096</v>
      </c>
      <c r="D46" s="19">
        <f t="shared" si="2"/>
        <v>4159.4451363041862</v>
      </c>
    </row>
    <row r="47" spans="1:4">
      <c r="A47" s="18">
        <f t="shared" si="3"/>
        <v>440</v>
      </c>
      <c r="B47" s="14">
        <f t="shared" si="0"/>
        <v>76.982240000000004</v>
      </c>
      <c r="C47" s="15">
        <f t="shared" si="1"/>
        <v>5.7156040146402596</v>
      </c>
      <c r="D47" s="19">
        <f t="shared" si="2"/>
        <v>4146.8785527674954</v>
      </c>
    </row>
    <row r="48" spans="1:4">
      <c r="A48" s="18">
        <f t="shared" si="3"/>
        <v>450</v>
      </c>
      <c r="B48" s="14">
        <f t="shared" si="0"/>
        <v>77.213499999999996</v>
      </c>
      <c r="C48" s="15">
        <f t="shared" si="1"/>
        <v>5.8279963995933359</v>
      </c>
      <c r="D48" s="19">
        <f t="shared" si="2"/>
        <v>4134.4583524901736</v>
      </c>
    </row>
    <row r="49" spans="1:6">
      <c r="A49" s="18">
        <f t="shared" si="3"/>
        <v>460</v>
      </c>
      <c r="B49" s="14">
        <f t="shared" si="0"/>
        <v>77.44344000000001</v>
      </c>
      <c r="C49" s="15">
        <f t="shared" si="1"/>
        <v>5.9398187890413947</v>
      </c>
      <c r="D49" s="19">
        <f t="shared" si="2"/>
        <v>4122.182588996563</v>
      </c>
    </row>
    <row r="50" spans="1:6">
      <c r="A50" s="18">
        <f t="shared" si="3"/>
        <v>470</v>
      </c>
      <c r="B50" s="14">
        <f t="shared" si="0"/>
        <v>77.672060000000002</v>
      </c>
      <c r="C50" s="15">
        <f t="shared" si="1"/>
        <v>6.0510819463266454</v>
      </c>
      <c r="D50" s="19">
        <f t="shared" si="2"/>
        <v>4110.0493536543254</v>
      </c>
    </row>
    <row r="51" spans="1:6">
      <c r="A51" s="18">
        <f t="shared" si="3"/>
        <v>480</v>
      </c>
      <c r="B51" s="14">
        <f t="shared" si="0"/>
        <v>77.899360000000001</v>
      </c>
      <c r="C51" s="15">
        <f t="shared" si="1"/>
        <v>6.1617964512160306</v>
      </c>
      <c r="D51" s="19">
        <f t="shared" si="2"/>
        <v>4098.0567747925015</v>
      </c>
    </row>
    <row r="52" spans="1:6">
      <c r="A52" s="18">
        <f t="shared" si="3"/>
        <v>490</v>
      </c>
      <c r="B52" s="14">
        <f t="shared" si="0"/>
        <v>78.125340000000008</v>
      </c>
      <c r="C52" s="15">
        <f t="shared" si="1"/>
        <v>6.2719727043747895</v>
      </c>
      <c r="D52" s="19">
        <f t="shared" si="2"/>
        <v>4086.2030168444703</v>
      </c>
    </row>
    <row r="53" spans="1:6">
      <c r="A53" s="18">
        <f t="shared" si="3"/>
        <v>500</v>
      </c>
      <c r="B53" s="14">
        <f t="shared" si="0"/>
        <v>78.349999999999994</v>
      </c>
      <c r="C53" s="15">
        <f t="shared" si="1"/>
        <v>6.3816209317166566</v>
      </c>
      <c r="D53" s="19">
        <f t="shared" si="2"/>
        <v>4074.486279514997</v>
      </c>
    </row>
    <row r="54" spans="1:6">
      <c r="A54" s="18">
        <f t="shared" si="3"/>
        <v>510</v>
      </c>
      <c r="B54" s="14">
        <f t="shared" si="0"/>
        <v>78.573340000000002</v>
      </c>
      <c r="C54" s="15">
        <f t="shared" si="1"/>
        <v>6.4907511886347198</v>
      </c>
      <c r="D54" s="19">
        <f t="shared" si="2"/>
        <v>4062.9047969705753</v>
      </c>
    </row>
    <row r="55" spans="1:6" ht="15.75" thickBot="1">
      <c r="A55" s="20">
        <f t="shared" si="3"/>
        <v>520</v>
      </c>
      <c r="B55" s="14">
        <f t="shared" si="0"/>
        <v>78.795360000000002</v>
      </c>
      <c r="C55" s="21">
        <f t="shared" si="1"/>
        <v>6.5993733641168717</v>
      </c>
      <c r="D55" s="22">
        <f t="shared" si="2"/>
        <v>4051.4568370523339</v>
      </c>
    </row>
    <row r="56" spans="1:6" ht="30.75" thickBot="1">
      <c r="A56" s="9" t="s">
        <v>45</v>
      </c>
      <c r="B56" s="10" t="s">
        <v>26</v>
      </c>
      <c r="C56" s="10" t="s">
        <v>46</v>
      </c>
      <c r="D56" s="10" t="s">
        <v>8</v>
      </c>
      <c r="E56" s="12"/>
      <c r="F56" s="12"/>
    </row>
    <row r="57" spans="1:6">
      <c r="A57" s="23">
        <f>A55+10</f>
        <v>530</v>
      </c>
      <c r="B57" s="24">
        <f t="shared" si="0"/>
        <v>79.01606000000001</v>
      </c>
      <c r="C57" s="25">
        <f>A57/B57</f>
        <v>6.7074971847495295</v>
      </c>
      <c r="D57" s="26">
        <f t="shared" ref="D57:D84" si="4">(12*$E$4*A57/B57)/A57</f>
        <v>4040.1407005107567</v>
      </c>
    </row>
    <row r="58" spans="1:6">
      <c r="A58" s="18">
        <f t="shared" si="3"/>
        <v>540</v>
      </c>
      <c r="B58" s="27">
        <f t="shared" si="0"/>
        <v>79.235439999999997</v>
      </c>
      <c r="C58" s="28">
        <f t="shared" ref="C58:C84" si="5">A58/B58</f>
        <v>6.8151322186132877</v>
      </c>
      <c r="D58" s="19">
        <f t="shared" si="4"/>
        <v>4028.9547202615395</v>
      </c>
    </row>
    <row r="59" spans="1:6">
      <c r="A59" s="18">
        <f t="shared" si="3"/>
        <v>550</v>
      </c>
      <c r="B59" s="27">
        <f t="shared" si="0"/>
        <v>79.453500000000005</v>
      </c>
      <c r="C59" s="28">
        <f t="shared" si="5"/>
        <v>6.9222878790739228</v>
      </c>
      <c r="D59" s="19">
        <f t="shared" si="4"/>
        <v>4017.8972606618963</v>
      </c>
    </row>
    <row r="60" spans="1:6">
      <c r="A60" s="18">
        <f t="shared" si="3"/>
        <v>560</v>
      </c>
      <c r="B60" s="27">
        <f t="shared" si="0"/>
        <v>79.670240000000007</v>
      </c>
      <c r="C60" s="28">
        <f t="shared" si="5"/>
        <v>7.0289734284721614</v>
      </c>
      <c r="D60" s="19">
        <f t="shared" si="4"/>
        <v>4006.9667168066771</v>
      </c>
    </row>
    <row r="61" spans="1:6">
      <c r="A61" s="18">
        <f t="shared" si="3"/>
        <v>570</v>
      </c>
      <c r="B61" s="27">
        <f t="shared" si="0"/>
        <v>79.885660000000001</v>
      </c>
      <c r="C61" s="28">
        <f t="shared" si="5"/>
        <v>7.1351979817153666</v>
      </c>
      <c r="D61" s="19">
        <f t="shared" si="4"/>
        <v>3996.1615138436609</v>
      </c>
    </row>
    <row r="62" spans="1:6">
      <c r="A62" s="18">
        <f t="shared" si="3"/>
        <v>580</v>
      </c>
      <c r="B62" s="27">
        <f t="shared" si="0"/>
        <v>80.099759999999989</v>
      </c>
      <c r="C62" s="28">
        <f t="shared" si="5"/>
        <v>7.2409705097743124</v>
      </c>
      <c r="D62" s="19">
        <f t="shared" si="4"/>
        <v>3985.4801063074351</v>
      </c>
    </row>
    <row r="63" spans="1:6">
      <c r="A63" s="18">
        <f t="shared" si="3"/>
        <v>590</v>
      </c>
      <c r="B63" s="27">
        <f t="shared" si="0"/>
        <v>80.312539999999998</v>
      </c>
      <c r="C63" s="28">
        <f t="shared" si="5"/>
        <v>7.3462998430880164</v>
      </c>
      <c r="D63" s="19">
        <f t="shared" si="4"/>
        <v>3974.9209774712645</v>
      </c>
    </row>
    <row r="64" spans="1:6">
      <c r="A64" s="18">
        <f t="shared" si="3"/>
        <v>600</v>
      </c>
      <c r="B64" s="27">
        <f t="shared" si="0"/>
        <v>80.524000000000001</v>
      </c>
      <c r="C64" s="28">
        <f t="shared" si="5"/>
        <v>7.451194674879539</v>
      </c>
      <c r="D64" s="19">
        <f t="shared" si="4"/>
        <v>3964.4826387164076</v>
      </c>
    </row>
    <row r="65" spans="1:4">
      <c r="A65" s="18">
        <f t="shared" si="3"/>
        <v>610</v>
      </c>
      <c r="B65" s="27">
        <f t="shared" si="0"/>
        <v>80.734139999999996</v>
      </c>
      <c r="C65" s="28">
        <f t="shared" si="5"/>
        <v>7.5556635643855259</v>
      </c>
      <c r="D65" s="19">
        <f t="shared" si="4"/>
        <v>3954.1636289183243</v>
      </c>
    </row>
    <row r="66" spans="1:4">
      <c r="A66" s="18">
        <f t="shared" si="3"/>
        <v>620</v>
      </c>
      <c r="B66" s="27">
        <f t="shared" si="0"/>
        <v>80.942959999999999</v>
      </c>
      <c r="C66" s="28">
        <f t="shared" si="5"/>
        <v>7.6597149400021944</v>
      </c>
      <c r="D66" s="19">
        <f t="shared" si="4"/>
        <v>3943.9625138492588</v>
      </c>
    </row>
    <row r="67" spans="1:4">
      <c r="A67" s="18">
        <f t="shared" si="3"/>
        <v>630</v>
      </c>
      <c r="B67" s="27">
        <f t="shared" si="0"/>
        <v>81.150459999999995</v>
      </c>
      <c r="C67" s="28">
        <f t="shared" si="5"/>
        <v>7.7633571023503753</v>
      </c>
      <c r="D67" s="19">
        <f t="shared" si="4"/>
        <v>3933.8778855967053</v>
      </c>
    </row>
    <row r="68" spans="1:4">
      <c r="A68" s="18">
        <f t="shared" si="3"/>
        <v>640</v>
      </c>
      <c r="B68" s="27">
        <f t="shared" si="0"/>
        <v>81.356639999999999</v>
      </c>
      <c r="C68" s="28">
        <f t="shared" si="5"/>
        <v>7.8665982272620898</v>
      </c>
      <c r="D68" s="19">
        <f t="shared" si="4"/>
        <v>3923.9083619972507</v>
      </c>
    </row>
    <row r="69" spans="1:4">
      <c r="A69" s="18">
        <f t="shared" si="3"/>
        <v>650</v>
      </c>
      <c r="B69" s="27">
        <f t="shared" ref="B69:B84" si="6">IF(A69&lt;11,7.85,IF(A69&lt;21,18.5,(IF(A69&lt;39,27,IF(A69&lt;268,38+0.185*A69-0.000206*A69*A69,IF(A69&lt;897,65.5+0.029*A69-0.0000066*A69*A69,86))))))</f>
        <v>81.561499999999995</v>
      </c>
      <c r="C69" s="28">
        <f t="shared" si="5"/>
        <v>7.969446368691111</v>
      </c>
      <c r="D69" s="19">
        <f t="shared" si="4"/>
        <v>3914.0525860853472</v>
      </c>
    </row>
    <row r="70" spans="1:4">
      <c r="A70" s="18">
        <f t="shared" ref="A70:A84" si="7">A69+10</f>
        <v>660</v>
      </c>
      <c r="B70" s="27">
        <f t="shared" si="6"/>
        <v>81.765039999999999</v>
      </c>
      <c r="C70" s="28">
        <f t="shared" si="5"/>
        <v>8.0719094615498257</v>
      </c>
      <c r="D70" s="19">
        <f t="shared" si="4"/>
        <v>3904.3092255565457</v>
      </c>
    </row>
    <row r="71" spans="1:4">
      <c r="A71" s="18">
        <f t="shared" si="7"/>
        <v>670</v>
      </c>
      <c r="B71" s="27">
        <f t="shared" si="6"/>
        <v>81.96726000000001</v>
      </c>
      <c r="C71" s="28">
        <f t="shared" si="5"/>
        <v>8.1739953244746726</v>
      </c>
      <c r="D71" s="19">
        <f t="shared" si="4"/>
        <v>3894.6769722447716</v>
      </c>
    </row>
    <row r="72" spans="1:4">
      <c r="A72" s="18">
        <f t="shared" si="7"/>
        <v>680</v>
      </c>
      <c r="B72" s="27">
        <f t="shared" si="6"/>
        <v>82.16816</v>
      </c>
      <c r="C72" s="28">
        <f t="shared" si="5"/>
        <v>8.2757116625223208</v>
      </c>
      <c r="D72" s="19">
        <f t="shared" si="4"/>
        <v>3885.1545416131994</v>
      </c>
    </row>
    <row r="73" spans="1:4">
      <c r="A73" s="18">
        <f t="shared" si="7"/>
        <v>690</v>
      </c>
      <c r="B73" s="27">
        <f t="shared" si="6"/>
        <v>82.367740000000012</v>
      </c>
      <c r="C73" s="28">
        <f t="shared" si="5"/>
        <v>8.3770660697986852</v>
      </c>
      <c r="D73" s="19">
        <f t="shared" si="4"/>
        <v>3875.7406722583378</v>
      </c>
    </row>
    <row r="74" spans="1:4">
      <c r="A74" s="18">
        <f t="shared" si="7"/>
        <v>700</v>
      </c>
      <c r="B74" s="27">
        <f t="shared" si="6"/>
        <v>82.566000000000003</v>
      </c>
      <c r="C74" s="28">
        <f t="shared" si="5"/>
        <v>8.4780660320228662</v>
      </c>
      <c r="D74" s="19">
        <f t="shared" si="4"/>
        <v>3866.4341254269311</v>
      </c>
    </row>
    <row r="75" spans="1:4">
      <c r="A75" s="18">
        <f t="shared" si="7"/>
        <v>710</v>
      </c>
      <c r="B75" s="27">
        <f t="shared" si="6"/>
        <v>82.76294</v>
      </c>
      <c r="C75" s="28">
        <f t="shared" si="5"/>
        <v>8.5787189290278949</v>
      </c>
      <c r="D75" s="19">
        <f t="shared" si="4"/>
        <v>3857.2336845452805</v>
      </c>
    </row>
    <row r="76" spans="1:4">
      <c r="A76" s="18">
        <f t="shared" si="7"/>
        <v>720</v>
      </c>
      <c r="B76" s="27">
        <f t="shared" si="6"/>
        <v>82.958559999999991</v>
      </c>
      <c r="C76" s="28">
        <f t="shared" si="5"/>
        <v>8.6790320372002601</v>
      </c>
      <c r="D76" s="19">
        <f t="shared" si="4"/>
        <v>3848.138154760642</v>
      </c>
    </row>
    <row r="77" spans="1:4">
      <c r="A77" s="18">
        <f t="shared" si="7"/>
        <v>730</v>
      </c>
      <c r="B77" s="27">
        <f t="shared" si="6"/>
        <v>83.152860000000004</v>
      </c>
      <c r="C77" s="28">
        <f t="shared" si="5"/>
        <v>8.7790125318599976</v>
      </c>
      <c r="D77" s="19">
        <f t="shared" si="4"/>
        <v>3839.1463624943262</v>
      </c>
    </row>
    <row r="78" spans="1:4">
      <c r="A78" s="18">
        <f t="shared" si="7"/>
        <v>740</v>
      </c>
      <c r="B78" s="27">
        <f t="shared" si="6"/>
        <v>83.34584000000001</v>
      </c>
      <c r="C78" s="28">
        <f t="shared" si="5"/>
        <v>8.8786674895831617</v>
      </c>
      <c r="D78" s="19">
        <f t="shared" si="4"/>
        <v>3830.2571550061762</v>
      </c>
    </row>
    <row r="79" spans="1:4">
      <c r="A79" s="18">
        <f t="shared" si="7"/>
        <v>750</v>
      </c>
      <c r="B79" s="27">
        <f t="shared" si="6"/>
        <v>83.537499999999994</v>
      </c>
      <c r="C79" s="28">
        <f t="shared" si="5"/>
        <v>8.9780038904683526</v>
      </c>
      <c r="D79" s="19">
        <f t="shared" si="4"/>
        <v>3821.4693999700739</v>
      </c>
    </row>
    <row r="80" spans="1:4">
      <c r="A80" s="18">
        <f t="shared" si="7"/>
        <v>760</v>
      </c>
      <c r="B80" s="27">
        <f t="shared" si="6"/>
        <v>83.72784</v>
      </c>
      <c r="C80" s="28">
        <f t="shared" si="5"/>
        <v>9.0770286203489778</v>
      </c>
      <c r="D80" s="19">
        <f t="shared" si="4"/>
        <v>3812.7819850601668</v>
      </c>
    </row>
    <row r="81" spans="1:6">
      <c r="A81" s="18">
        <f t="shared" si="7"/>
        <v>770</v>
      </c>
      <c r="B81" s="27">
        <f t="shared" si="6"/>
        <v>83.91686</v>
      </c>
      <c r="C81" s="28">
        <f t="shared" si="5"/>
        <v>9.175748472952872</v>
      </c>
      <c r="D81" s="19">
        <f t="shared" si="4"/>
        <v>3804.1938175475111</v>
      </c>
    </row>
    <row r="82" spans="1:6">
      <c r="A82" s="18">
        <f t="shared" si="7"/>
        <v>780</v>
      </c>
      <c r="B82" s="27">
        <f t="shared" si="6"/>
        <v>84.104560000000006</v>
      </c>
      <c r="C82" s="28">
        <f t="shared" si="5"/>
        <v>9.2741701520107824</v>
      </c>
      <c r="D82" s="19">
        <f t="shared" si="4"/>
        <v>3795.7038239068129</v>
      </c>
    </row>
    <row r="83" spans="1:6">
      <c r="A83" s="18">
        <f t="shared" si="7"/>
        <v>790</v>
      </c>
      <c r="B83" s="27">
        <f t="shared" si="6"/>
        <v>84.290939999999992</v>
      </c>
      <c r="C83" s="28">
        <f t="shared" si="5"/>
        <v>9.3723002733152594</v>
      </c>
      <c r="D83" s="19">
        <f t="shared" si="4"/>
        <v>3787.3109494330001</v>
      </c>
    </row>
    <row r="84" spans="1:6" ht="15.75" thickBot="1">
      <c r="A84" s="20">
        <f t="shared" si="7"/>
        <v>800</v>
      </c>
      <c r="B84" s="29">
        <f t="shared" si="6"/>
        <v>84.475999999999999</v>
      </c>
      <c r="C84" s="30">
        <f t="shared" si="5"/>
        <v>9.47014536673138</v>
      </c>
      <c r="D84" s="22">
        <f t="shared" si="4"/>
        <v>3779.0141578673233</v>
      </c>
    </row>
    <row r="85" spans="1:6">
      <c r="B85" s="8"/>
      <c r="C85" s="8"/>
      <c r="D85" s="8"/>
    </row>
    <row r="86" spans="1:6" ht="15.75" thickBot="1">
      <c r="B86" s="165"/>
      <c r="C86" s="165"/>
      <c r="D86" s="165"/>
      <c r="E86" s="165"/>
    </row>
    <row r="87" spans="1:6" ht="15.75" thickBot="1">
      <c r="A87" s="17" t="s">
        <v>45</v>
      </c>
      <c r="B87" s="31" t="s">
        <v>49</v>
      </c>
      <c r="C87" s="31"/>
      <c r="D87" s="32"/>
      <c r="E87" s="33"/>
      <c r="F87" s="33"/>
    </row>
    <row r="88" spans="1:6" ht="15.75" thickBot="1">
      <c r="A88" s="17" t="s">
        <v>50</v>
      </c>
      <c r="B88" s="31">
        <v>7.85</v>
      </c>
      <c r="C88" s="31"/>
      <c r="D88" s="32"/>
      <c r="E88" s="33"/>
      <c r="F88" s="33"/>
    </row>
    <row r="89" spans="1:6" ht="15.75" thickBot="1">
      <c r="A89" s="17" t="s">
        <v>51</v>
      </c>
      <c r="B89" s="31">
        <v>18.5</v>
      </c>
      <c r="C89" s="31"/>
      <c r="D89" s="32"/>
      <c r="E89" s="33"/>
      <c r="F89" s="33"/>
    </row>
    <row r="90" spans="1:6" ht="15.75" thickBot="1">
      <c r="A90" s="17" t="s">
        <v>52</v>
      </c>
      <c r="B90" s="31">
        <v>27</v>
      </c>
      <c r="C90" s="31"/>
      <c r="D90" s="32"/>
      <c r="E90" s="33"/>
      <c r="F90" s="33"/>
    </row>
    <row r="91" spans="1:6" ht="15.75" thickBot="1">
      <c r="A91" s="17" t="s">
        <v>53</v>
      </c>
      <c r="B91" s="31" t="s">
        <v>54</v>
      </c>
      <c r="C91" s="31"/>
      <c r="D91" s="32"/>
      <c r="E91" s="33"/>
      <c r="F91" s="33"/>
    </row>
    <row r="92" spans="1:6" ht="15.75" thickBot="1">
      <c r="A92" s="17" t="s">
        <v>55</v>
      </c>
      <c r="B92" s="34" t="s">
        <v>56</v>
      </c>
      <c r="C92" s="34"/>
      <c r="D92" s="35"/>
      <c r="E92" s="33"/>
      <c r="F92" s="33"/>
    </row>
    <row r="93" spans="1:6" ht="15.75" thickBot="1">
      <c r="A93" s="17" t="s">
        <v>57</v>
      </c>
      <c r="B93" s="34">
        <v>86</v>
      </c>
      <c r="C93" s="34"/>
      <c r="D93" s="36"/>
    </row>
    <row r="94" spans="1:6">
      <c r="B94" s="8"/>
      <c r="C94" s="8"/>
      <c r="D94" s="8"/>
    </row>
    <row r="95" spans="1:6">
      <c r="B95" s="8"/>
      <c r="C95" s="8"/>
      <c r="D95" s="8"/>
    </row>
    <row r="96" spans="1:6">
      <c r="B96" s="8"/>
      <c r="C96" s="8"/>
      <c r="D96" s="8"/>
    </row>
    <row r="97" spans="2:4">
      <c r="B97" s="8"/>
      <c r="C97" s="8"/>
      <c r="D97" s="8"/>
    </row>
    <row r="98" spans="2:4">
      <c r="B98" s="8"/>
      <c r="C98" s="8"/>
      <c r="D98" s="8"/>
    </row>
    <row r="99" spans="2:4">
      <c r="B99" s="8"/>
      <c r="C99" s="8"/>
      <c r="D99" s="8"/>
    </row>
    <row r="100" spans="2:4">
      <c r="B100" s="8"/>
      <c r="C100" s="8"/>
      <c r="D100" s="8"/>
    </row>
    <row r="101" spans="2:4">
      <c r="B101" s="8"/>
      <c r="C101" s="8"/>
      <c r="D101" s="8"/>
    </row>
    <row r="102" spans="2:4">
      <c r="B102" s="8"/>
      <c r="C102" s="8"/>
      <c r="D102" s="8"/>
    </row>
    <row r="103" spans="2:4">
      <c r="B103" s="8"/>
      <c r="C103" s="8"/>
      <c r="D103" s="8"/>
    </row>
    <row r="104" spans="2:4">
      <c r="B104" s="8"/>
      <c r="C104" s="8"/>
      <c r="D104" s="8"/>
    </row>
    <row r="105" spans="2:4">
      <c r="B105" s="8"/>
      <c r="C105" s="8"/>
      <c r="D105" s="8"/>
    </row>
    <row r="106" spans="2:4">
      <c r="B106" s="8"/>
      <c r="C106" s="8"/>
      <c r="D106" s="8"/>
    </row>
    <row r="107" spans="2:4">
      <c r="B107" s="8"/>
      <c r="C107" s="8"/>
      <c r="D107" s="8"/>
    </row>
    <row r="108" spans="2:4">
      <c r="B108" s="8"/>
      <c r="C108" s="8"/>
      <c r="D108" s="8"/>
    </row>
    <row r="109" spans="2:4">
      <c r="B109" s="8"/>
      <c r="C109" s="8"/>
      <c r="D109" s="8"/>
    </row>
    <row r="110" spans="2:4">
      <c r="B110" s="8"/>
      <c r="C110" s="8"/>
      <c r="D110" s="8"/>
    </row>
    <row r="111" spans="2:4">
      <c r="B111" s="8"/>
      <c r="C111" s="8"/>
      <c r="D111" s="8"/>
    </row>
    <row r="112" spans="2:4">
      <c r="B112" s="8"/>
      <c r="C112" s="8"/>
      <c r="D112" s="8"/>
    </row>
    <row r="113" spans="2:4">
      <c r="B113" s="8"/>
      <c r="C113" s="8"/>
      <c r="D113" s="8"/>
    </row>
    <row r="114" spans="2:4">
      <c r="B114" s="8"/>
      <c r="C114" s="8"/>
      <c r="D114" s="8"/>
    </row>
    <row r="115" spans="2:4">
      <c r="B115" s="8"/>
      <c r="C115" s="8"/>
      <c r="D115" s="8"/>
    </row>
    <row r="116" spans="2:4">
      <c r="B116" s="8"/>
      <c r="C116" s="8"/>
      <c r="D116" s="8"/>
    </row>
    <row r="117" spans="2:4">
      <c r="B117" s="8"/>
      <c r="C117" s="8"/>
      <c r="D117" s="8"/>
    </row>
    <row r="118" spans="2:4">
      <c r="B118" s="8"/>
      <c r="C118" s="8"/>
      <c r="D118" s="8"/>
    </row>
    <row r="119" spans="2:4">
      <c r="B119" s="8"/>
      <c r="C119" s="8"/>
      <c r="D119" s="8"/>
    </row>
    <row r="120" spans="2:4">
      <c r="B120" s="8"/>
      <c r="C120" s="8"/>
      <c r="D120" s="8"/>
    </row>
    <row r="121" spans="2:4">
      <c r="B121" s="8"/>
      <c r="C121" s="8"/>
      <c r="D121" s="8"/>
    </row>
    <row r="122" spans="2:4">
      <c r="B122" s="8"/>
      <c r="C122" s="8"/>
      <c r="D122" s="8"/>
    </row>
    <row r="123" spans="2:4">
      <c r="B123" s="8"/>
      <c r="C123" s="8"/>
      <c r="D123" s="8"/>
    </row>
    <row r="124" spans="2:4">
      <c r="B124" s="8"/>
      <c r="C124" s="8"/>
      <c r="D124" s="8"/>
    </row>
    <row r="125" spans="2:4">
      <c r="B125" s="8"/>
      <c r="C125" s="8"/>
      <c r="D125" s="8"/>
    </row>
    <row r="126" spans="2:4">
      <c r="B126" s="8"/>
      <c r="C126" s="8"/>
      <c r="D126" s="8"/>
    </row>
    <row r="127" spans="2:4">
      <c r="B127" s="8"/>
      <c r="C127" s="8"/>
      <c r="D127" s="8"/>
    </row>
    <row r="128" spans="2:4">
      <c r="B128" s="8"/>
      <c r="C128" s="8"/>
      <c r="D128" s="8"/>
    </row>
    <row r="129" spans="2:4">
      <c r="B129" s="8"/>
      <c r="C129" s="8"/>
      <c r="D129" s="8"/>
    </row>
    <row r="130" spans="2:4">
      <c r="B130" s="8"/>
      <c r="C130" s="8"/>
      <c r="D130" s="8"/>
    </row>
    <row r="131" spans="2:4">
      <c r="B131" s="8"/>
      <c r="C131" s="8"/>
      <c r="D131" s="8"/>
    </row>
    <row r="132" spans="2:4">
      <c r="B132" s="8"/>
      <c r="C132" s="8"/>
      <c r="D132" s="8"/>
    </row>
    <row r="133" spans="2:4">
      <c r="B133" s="8"/>
      <c r="C133" s="8"/>
      <c r="D133" s="8"/>
    </row>
    <row r="134" spans="2:4">
      <c r="B134" s="8"/>
      <c r="C134" s="8"/>
      <c r="D134" s="8"/>
    </row>
    <row r="135" spans="2:4">
      <c r="B135" s="8"/>
      <c r="C135" s="8"/>
      <c r="D135" s="8"/>
    </row>
    <row r="136" spans="2:4">
      <c r="B136" s="8"/>
      <c r="C136" s="8"/>
      <c r="D136" s="8"/>
    </row>
    <row r="137" spans="2:4">
      <c r="B137" s="8"/>
      <c r="C137" s="8"/>
      <c r="D137" s="8"/>
    </row>
    <row r="138" spans="2:4">
      <c r="B138" s="8"/>
      <c r="C138" s="8"/>
      <c r="D138" s="8"/>
    </row>
    <row r="139" spans="2:4">
      <c r="B139" s="8"/>
      <c r="C139" s="8"/>
      <c r="D139" s="8"/>
    </row>
    <row r="140" spans="2:4">
      <c r="B140" s="8"/>
      <c r="C140" s="8"/>
      <c r="D140" s="8"/>
    </row>
    <row r="141" spans="2:4">
      <c r="B141" s="8"/>
      <c r="C141" s="8"/>
      <c r="D141" s="8"/>
    </row>
    <row r="142" spans="2:4">
      <c r="B142" s="8"/>
      <c r="C142" s="8"/>
      <c r="D142" s="8"/>
    </row>
    <row r="143" spans="2:4">
      <c r="B143" s="8"/>
      <c r="C143" s="8"/>
      <c r="D143" s="8"/>
    </row>
    <row r="144" spans="2:4">
      <c r="B144" s="8"/>
      <c r="C144" s="8"/>
      <c r="D144" s="8"/>
    </row>
    <row r="145" spans="2:4">
      <c r="B145" s="8"/>
      <c r="C145" s="8"/>
      <c r="D145" s="8"/>
    </row>
    <row r="146" spans="2:4">
      <c r="B146" s="8"/>
      <c r="C146" s="8"/>
      <c r="D146" s="8"/>
    </row>
    <row r="147" spans="2:4">
      <c r="B147" s="8"/>
      <c r="C147" s="8"/>
      <c r="D147" s="8"/>
    </row>
    <row r="148" spans="2:4">
      <c r="B148" s="8"/>
      <c r="C148" s="8"/>
      <c r="D148" s="8"/>
    </row>
    <row r="149" spans="2:4">
      <c r="B149" s="8"/>
      <c r="C149" s="8"/>
      <c r="D149" s="8"/>
    </row>
    <row r="150" spans="2:4">
      <c r="B150" s="8"/>
      <c r="C150" s="8"/>
      <c r="D150" s="8"/>
    </row>
    <row r="151" spans="2:4">
      <c r="B151" s="8"/>
      <c r="C151" s="8"/>
      <c r="D151" s="8"/>
    </row>
    <row r="152" spans="2:4">
      <c r="B152" s="8"/>
      <c r="C152" s="8"/>
      <c r="D152" s="8"/>
    </row>
    <row r="153" spans="2:4">
      <c r="B153" s="8"/>
      <c r="C153" s="8"/>
      <c r="D153" s="8"/>
    </row>
    <row r="154" spans="2:4">
      <c r="B154" s="8"/>
      <c r="C154" s="8"/>
      <c r="D154" s="8"/>
    </row>
    <row r="155" spans="2:4">
      <c r="B155" s="8"/>
      <c r="C155" s="8"/>
      <c r="D155" s="8"/>
    </row>
    <row r="156" spans="2:4">
      <c r="B156" s="8"/>
      <c r="C156" s="8"/>
      <c r="D156" s="8"/>
    </row>
    <row r="157" spans="2:4">
      <c r="B157" s="8"/>
      <c r="C157" s="8"/>
      <c r="D157" s="8"/>
    </row>
    <row r="158" spans="2:4">
      <c r="B158" s="8"/>
      <c r="C158" s="8"/>
      <c r="D158" s="8"/>
    </row>
    <row r="159" spans="2:4">
      <c r="B159" s="8"/>
      <c r="C159" s="8"/>
      <c r="D159" s="8"/>
    </row>
    <row r="160" spans="2:4">
      <c r="B160" s="8"/>
      <c r="C160" s="8"/>
      <c r="D160" s="8"/>
    </row>
    <row r="161" spans="2:4">
      <c r="B161" s="8"/>
      <c r="C161" s="8"/>
      <c r="D161" s="8"/>
    </row>
    <row r="162" spans="2:4">
      <c r="B162" s="8"/>
      <c r="C162" s="8"/>
      <c r="D162" s="8"/>
    </row>
    <row r="163" spans="2:4">
      <c r="B163" s="8"/>
      <c r="C163" s="8"/>
      <c r="D163" s="8"/>
    </row>
    <row r="164" spans="2:4">
      <c r="B164" s="8"/>
      <c r="C164" s="8"/>
      <c r="D164" s="8"/>
    </row>
    <row r="165" spans="2:4">
      <c r="B165" s="8"/>
      <c r="C165" s="8"/>
      <c r="D165" s="8"/>
    </row>
    <row r="166" spans="2:4">
      <c r="B166" s="8"/>
      <c r="C166" s="8"/>
      <c r="D166" s="8"/>
    </row>
    <row r="167" spans="2:4">
      <c r="B167" s="8"/>
      <c r="C167" s="8"/>
      <c r="D167" s="8"/>
    </row>
    <row r="168" spans="2:4">
      <c r="B168" s="8"/>
      <c r="C168" s="8"/>
      <c r="D168" s="8"/>
    </row>
    <row r="169" spans="2:4">
      <c r="B169" s="8"/>
      <c r="C169" s="8"/>
      <c r="D169" s="8"/>
    </row>
    <row r="170" spans="2:4">
      <c r="B170" s="8"/>
      <c r="C170" s="8"/>
      <c r="D170" s="8"/>
    </row>
    <row r="171" spans="2:4">
      <c r="B171" s="8"/>
      <c r="C171" s="8"/>
      <c r="D171" s="8"/>
    </row>
    <row r="172" spans="2:4">
      <c r="B172" s="8"/>
      <c r="C172" s="8"/>
      <c r="D172" s="8"/>
    </row>
    <row r="173" spans="2:4">
      <c r="B173" s="8"/>
      <c r="C173" s="8"/>
      <c r="D173" s="8"/>
    </row>
    <row r="174" spans="2:4">
      <c r="B174" s="8"/>
      <c r="C174" s="8"/>
      <c r="D174" s="8"/>
    </row>
    <row r="175" spans="2:4">
      <c r="B175" s="8"/>
      <c r="C175" s="8"/>
      <c r="D175" s="8"/>
    </row>
    <row r="176" spans="2:4">
      <c r="B176" s="8"/>
      <c r="C176" s="8"/>
      <c r="D176" s="8"/>
    </row>
    <row r="177" spans="2:4">
      <c r="B177" s="8"/>
      <c r="C177" s="8"/>
      <c r="D177" s="8"/>
    </row>
    <row r="178" spans="2:4">
      <c r="B178" s="8"/>
      <c r="C178" s="8"/>
      <c r="D178" s="8"/>
    </row>
    <row r="179" spans="2:4">
      <c r="B179" s="8"/>
      <c r="C179" s="8"/>
      <c r="D179" s="8"/>
    </row>
    <row r="180" spans="2:4">
      <c r="B180" s="8"/>
      <c r="C180" s="8"/>
      <c r="D180" s="8"/>
    </row>
    <row r="181" spans="2:4">
      <c r="B181" s="8"/>
      <c r="C181" s="8"/>
      <c r="D181" s="8"/>
    </row>
    <row r="182" spans="2:4">
      <c r="B182" s="8"/>
      <c r="C182" s="8"/>
      <c r="D182" s="8"/>
    </row>
    <row r="183" spans="2:4">
      <c r="B183" s="8"/>
      <c r="C183" s="8"/>
      <c r="D183" s="8"/>
    </row>
    <row r="184" spans="2:4">
      <c r="B184" s="8"/>
      <c r="C184" s="8"/>
      <c r="D184" s="8"/>
    </row>
    <row r="185" spans="2:4">
      <c r="B185" s="8"/>
      <c r="C185" s="8"/>
      <c r="D185" s="8"/>
    </row>
    <row r="186" spans="2:4">
      <c r="B186" s="8"/>
      <c r="C186" s="8"/>
      <c r="D186" s="8"/>
    </row>
    <row r="187" spans="2:4">
      <c r="B187" s="8"/>
      <c r="C187" s="8"/>
      <c r="D187" s="8"/>
    </row>
    <row r="188" spans="2:4">
      <c r="B188" s="8"/>
      <c r="C188" s="8"/>
      <c r="D188" s="8"/>
    </row>
    <row r="189" spans="2:4">
      <c r="B189" s="8"/>
      <c r="C189" s="8"/>
      <c r="D189" s="8"/>
    </row>
  </sheetData>
  <mergeCells count="1">
    <mergeCell ref="B86:E86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DC3-27CD-4F39-A449-9FF316AF9A2E}">
  <dimension ref="A1:K65"/>
  <sheetViews>
    <sheetView tabSelected="1" topLeftCell="A37" workbookViewId="0">
      <selection activeCell="I52" sqref="I52"/>
    </sheetView>
  </sheetViews>
  <sheetFormatPr defaultRowHeight="15"/>
  <cols>
    <col min="1" max="1" width="12" customWidth="1"/>
    <col min="3" max="3" width="11.5703125" customWidth="1"/>
    <col min="4" max="4" width="10.28515625" customWidth="1"/>
    <col min="5" max="5" width="9.140625" customWidth="1"/>
    <col min="8" max="8" width="11.5703125" customWidth="1"/>
  </cols>
  <sheetData>
    <row r="1" spans="1:10" ht="15.75">
      <c r="A1" s="37" t="s">
        <v>59</v>
      </c>
    </row>
    <row r="2" spans="1:10" ht="15.75" thickBot="1"/>
    <row r="3" spans="1:10" ht="45.75" thickBot="1">
      <c r="A3" s="38" t="s">
        <v>60</v>
      </c>
      <c r="B3" s="39" t="s">
        <v>25</v>
      </c>
      <c r="C3" s="40" t="s">
        <v>61</v>
      </c>
      <c r="D3" s="41" t="s">
        <v>7</v>
      </c>
      <c r="E3" s="41" t="s">
        <v>62</v>
      </c>
      <c r="F3" s="42" t="s">
        <v>8</v>
      </c>
      <c r="G3" s="42" t="s">
        <v>63</v>
      </c>
      <c r="H3" s="43" t="s">
        <v>64</v>
      </c>
      <c r="I3" s="11" t="s">
        <v>65</v>
      </c>
      <c r="J3" s="11" t="s">
        <v>34</v>
      </c>
    </row>
    <row r="4" spans="1:10" ht="15.75" thickBot="1">
      <c r="A4" s="5">
        <v>10</v>
      </c>
      <c r="B4" s="44">
        <v>6.7328432000000005</v>
      </c>
      <c r="C4" s="45">
        <v>1.4852566297697234</v>
      </c>
      <c r="D4" s="46">
        <v>74830.199521058195</v>
      </c>
      <c r="E4" s="25">
        <v>0.22099447513812154</v>
      </c>
      <c r="F4" s="47">
        <v>6396.7292817679554</v>
      </c>
      <c r="G4" s="47">
        <v>81226.928802826151</v>
      </c>
      <c r="H4" s="148">
        <v>41985</v>
      </c>
      <c r="I4" s="149">
        <v>24121</v>
      </c>
      <c r="J4" s="149">
        <v>319</v>
      </c>
    </row>
    <row r="5" spans="1:10">
      <c r="A5" s="6">
        <v>20</v>
      </c>
      <c r="B5" s="48">
        <v>8.1196432000000005</v>
      </c>
      <c r="C5" s="49">
        <v>2.4631624207329699</v>
      </c>
      <c r="D5" s="50">
        <v>62049.524540684244</v>
      </c>
      <c r="E5" s="51">
        <v>0.44198895027624308</v>
      </c>
      <c r="F5" s="52">
        <v>6396.7292817679554</v>
      </c>
      <c r="G5" s="52">
        <v>68446.2538224522</v>
      </c>
    </row>
    <row r="6" spans="1:10">
      <c r="A6" s="6">
        <v>30</v>
      </c>
      <c r="B6" s="48">
        <v>9.5064431999999996</v>
      </c>
      <c r="C6" s="49">
        <v>3.1557544045495378</v>
      </c>
      <c r="D6" s="50">
        <v>52997.739470004934</v>
      </c>
      <c r="E6" s="51">
        <v>0.66298342541436461</v>
      </c>
      <c r="F6" s="52">
        <v>6396.7292817679554</v>
      </c>
      <c r="G6" s="52">
        <v>59394.468751772889</v>
      </c>
    </row>
    <row r="7" spans="1:10">
      <c r="A7" s="6">
        <v>40</v>
      </c>
      <c r="B7" s="48">
        <v>10.893243200000001</v>
      </c>
      <c r="C7" s="49">
        <v>3.6720010070095559</v>
      </c>
      <c r="D7" s="50">
        <v>46250.68868378886</v>
      </c>
      <c r="E7" s="51">
        <v>0.88397790055248615</v>
      </c>
      <c r="F7" s="52">
        <v>6396.7292817679554</v>
      </c>
      <c r="G7" s="52">
        <v>52647.417965556815</v>
      </c>
    </row>
    <row r="8" spans="1:10">
      <c r="A8" s="6">
        <v>50</v>
      </c>
      <c r="B8" s="48">
        <v>12.280043200000001</v>
      </c>
      <c r="C8" s="49">
        <v>4.0716469140760019</v>
      </c>
      <c r="D8" s="50">
        <v>41027.542964995424</v>
      </c>
      <c r="E8" s="51">
        <v>1.1049723756906078</v>
      </c>
      <c r="F8" s="52">
        <v>6396.7292817679554</v>
      </c>
      <c r="G8" s="52">
        <v>47424.272246763379</v>
      </c>
    </row>
    <row r="9" spans="1:10">
      <c r="A9" s="6">
        <v>60</v>
      </c>
      <c r="B9" s="48">
        <v>13.666843200000001</v>
      </c>
      <c r="C9" s="49">
        <v>4.3901871940698056</v>
      </c>
      <c r="D9" s="50">
        <v>36864.401868604153</v>
      </c>
      <c r="E9" s="51">
        <v>1.3259668508287292</v>
      </c>
      <c r="F9" s="52">
        <v>6396.7292817679554</v>
      </c>
      <c r="G9" s="52">
        <v>43261.131150372108</v>
      </c>
    </row>
    <row r="10" spans="1:10">
      <c r="A10" s="6">
        <v>70</v>
      </c>
      <c r="B10" s="48">
        <v>15.0536432</v>
      </c>
      <c r="C10" s="49">
        <v>4.6500371418395252</v>
      </c>
      <c r="D10" s="50">
        <v>33468.310182879846</v>
      </c>
      <c r="E10" s="51">
        <v>1.5469613259668509</v>
      </c>
      <c r="F10" s="52">
        <v>6396.7292817679554</v>
      </c>
      <c r="G10" s="52">
        <v>39865.039464647802</v>
      </c>
    </row>
    <row r="11" spans="1:10">
      <c r="A11" s="6">
        <v>80</v>
      </c>
      <c r="B11" s="48">
        <v>16.263100000000001</v>
      </c>
      <c r="C11" s="49">
        <v>4.9191113625323579</v>
      </c>
      <c r="D11" s="50">
        <v>30979.333583388157</v>
      </c>
      <c r="E11" s="51">
        <v>1.7679558011049723</v>
      </c>
      <c r="F11" s="52">
        <v>6396.7292817679554</v>
      </c>
      <c r="G11" s="52">
        <v>37376.062865156113</v>
      </c>
    </row>
    <row r="12" spans="1:10">
      <c r="A12" s="6">
        <v>90</v>
      </c>
      <c r="B12" s="48">
        <v>17.014300000000002</v>
      </c>
      <c r="C12" s="49">
        <v>5.2896681027135992</v>
      </c>
      <c r="D12" s="50">
        <v>29611.562038990727</v>
      </c>
      <c r="E12" s="51">
        <v>1.988950276243094</v>
      </c>
      <c r="F12" s="52">
        <v>6396.7292817679554</v>
      </c>
      <c r="G12" s="52">
        <v>36008.291320758683</v>
      </c>
    </row>
    <row r="13" spans="1:10">
      <c r="A13" s="6">
        <v>100</v>
      </c>
      <c r="B13" s="48">
        <v>17.765500000000003</v>
      </c>
      <c r="C13" s="49">
        <v>5.6288874503954283</v>
      </c>
      <c r="D13" s="50">
        <v>28359.460752582247</v>
      </c>
      <c r="E13" s="51">
        <v>2.2099447513812156</v>
      </c>
      <c r="F13" s="52">
        <v>6396.7292817679554</v>
      </c>
      <c r="G13" s="52">
        <v>34756.190034350206</v>
      </c>
    </row>
    <row r="14" spans="1:10">
      <c r="A14" s="6">
        <v>110</v>
      </c>
      <c r="B14" s="48">
        <v>18.5167</v>
      </c>
      <c r="C14" s="49">
        <v>5.9405833652864715</v>
      </c>
      <c r="D14" s="50">
        <v>27208.951919078452</v>
      </c>
      <c r="E14" s="51">
        <v>2.430939226519337</v>
      </c>
      <c r="F14" s="52">
        <v>6396.7292817679554</v>
      </c>
      <c r="G14" s="52">
        <v>33605.681200846404</v>
      </c>
    </row>
    <row r="15" spans="1:10">
      <c r="A15" s="6">
        <v>120</v>
      </c>
      <c r="B15" s="48">
        <v>19.267900000000001</v>
      </c>
      <c r="C15" s="49">
        <v>6.2279750258201458</v>
      </c>
      <c r="D15" s="50">
        <v>26148.153145905882</v>
      </c>
      <c r="E15" s="51">
        <v>2.6519337016574585</v>
      </c>
      <c r="F15" s="52">
        <v>6396.7292817679554</v>
      </c>
      <c r="G15" s="52">
        <v>32544.882427673838</v>
      </c>
    </row>
    <row r="16" spans="1:10">
      <c r="A16" s="6">
        <v>130</v>
      </c>
      <c r="B16" s="48">
        <v>19.846279673684805</v>
      </c>
      <c r="C16" s="49">
        <v>6.5503460667428586</v>
      </c>
      <c r="D16" s="50">
        <v>25386.118118049129</v>
      </c>
      <c r="E16" s="51">
        <v>2.8729281767955803</v>
      </c>
      <c r="F16" s="52">
        <v>6396.7292817679554</v>
      </c>
      <c r="G16" s="52">
        <v>31782.847399817085</v>
      </c>
    </row>
    <row r="17" spans="1:7">
      <c r="A17" s="6">
        <v>140</v>
      </c>
      <c r="B17" s="48">
        <v>20.290327232032688</v>
      </c>
      <c r="C17" s="49">
        <v>6.8998394357573298</v>
      </c>
      <c r="D17" s="50">
        <v>24830.550746594698</v>
      </c>
      <c r="E17" s="51">
        <v>3.0939226519337018</v>
      </c>
      <c r="F17" s="52">
        <v>6396.7292817679554</v>
      </c>
      <c r="G17" s="52">
        <v>31227.280028362653</v>
      </c>
    </row>
    <row r="18" spans="1:7">
      <c r="A18" s="6">
        <v>150</v>
      </c>
      <c r="B18" s="48">
        <v>20.703725618695358</v>
      </c>
      <c r="C18" s="49">
        <v>7.2450728319424194</v>
      </c>
      <c r="D18" s="50">
        <v>24334.750627928199</v>
      </c>
      <c r="E18" s="51">
        <v>3.3149171270718232</v>
      </c>
      <c r="F18" s="52">
        <v>6396.7292817679554</v>
      </c>
      <c r="G18" s="52">
        <v>30731.479909696154</v>
      </c>
    </row>
    <row r="19" spans="1:7">
      <c r="A19" s="6">
        <v>160</v>
      </c>
      <c r="B19" s="48">
        <v>21.090433983499565</v>
      </c>
      <c r="C19" s="49">
        <v>7.5863777921866626</v>
      </c>
      <c r="D19" s="50">
        <v>23888.555370371778</v>
      </c>
      <c r="E19" s="51">
        <v>3.5359116022099446</v>
      </c>
      <c r="F19" s="52">
        <v>6396.7292817679554</v>
      </c>
      <c r="G19" s="52">
        <v>30285.284652139733</v>
      </c>
    </row>
    <row r="20" spans="1:7">
      <c r="A20" s="6">
        <v>170</v>
      </c>
      <c r="B20" s="48">
        <v>21.45369065496147</v>
      </c>
      <c r="C20" s="49">
        <v>7.9240445261424099</v>
      </c>
      <c r="D20" s="50">
        <v>23484.07125388864</v>
      </c>
      <c r="E20" s="51">
        <v>3.7569060773480665</v>
      </c>
      <c r="F20" s="52">
        <v>6396.7292817679554</v>
      </c>
      <c r="G20" s="52">
        <v>29880.800535656595</v>
      </c>
    </row>
    <row r="21" spans="1:7">
      <c r="A21" s="6">
        <v>180</v>
      </c>
      <c r="B21" s="48">
        <v>21.796178154849052</v>
      </c>
      <c r="C21" s="49">
        <v>8.2583285345350763</v>
      </c>
      <c r="D21" s="50">
        <v>23115.061568163677</v>
      </c>
      <c r="E21" s="51">
        <v>3.9779005524861879</v>
      </c>
      <c r="F21" s="52">
        <v>6396.7292817679554</v>
      </c>
      <c r="G21" s="52">
        <v>29511.790849931633</v>
      </c>
    </row>
    <row r="22" spans="1:7">
      <c r="A22" s="6">
        <v>190</v>
      </c>
      <c r="B22" s="48">
        <v>22.120143537978421</v>
      </c>
      <c r="C22" s="49">
        <v>8.5894560165844318</v>
      </c>
      <c r="D22" s="50">
        <v>22776.524896187202</v>
      </c>
      <c r="E22" s="51">
        <v>4.1988950276243093</v>
      </c>
      <c r="F22" s="52">
        <v>6396.7292817679554</v>
      </c>
      <c r="G22" s="52">
        <v>29173.254177955158</v>
      </c>
    </row>
    <row r="23" spans="1:7">
      <c r="A23" s="6">
        <v>200</v>
      </c>
      <c r="B23" s="48">
        <v>22.427487828619178</v>
      </c>
      <c r="C23" s="49">
        <v>8.9176282929372412</v>
      </c>
      <c r="D23" s="50">
        <v>22464.397432738206</v>
      </c>
      <c r="E23" s="51">
        <v>4.4198895027624312</v>
      </c>
      <c r="F23" s="52">
        <v>6396.7292817679554</v>
      </c>
      <c r="G23" s="52">
        <v>28861.126714506161</v>
      </c>
    </row>
    <row r="24" spans="1:7">
      <c r="A24" s="6">
        <v>210</v>
      </c>
      <c r="B24" s="48">
        <v>22.719833613306001</v>
      </c>
      <c r="C24" s="49">
        <v>9.2430254364632454</v>
      </c>
      <c r="D24" s="50">
        <v>22175.338454280532</v>
      </c>
      <c r="E24" s="51">
        <v>4.6408839779005522</v>
      </c>
      <c r="F24" s="52">
        <v>6396.7292817679554</v>
      </c>
      <c r="G24" s="52">
        <v>28572.067736048488</v>
      </c>
    </row>
    <row r="25" spans="1:7">
      <c r="A25" s="6">
        <v>220</v>
      </c>
      <c r="B25" s="48">
        <v>22.998576894988723</v>
      </c>
      <c r="C25" s="49">
        <v>9.5658092674393664</v>
      </c>
      <c r="D25" s="50">
        <v>21906.57284146046</v>
      </c>
      <c r="E25" s="51">
        <v>4.8618784530386741</v>
      </c>
      <c r="F25" s="52">
        <v>6396.7292817679554</v>
      </c>
      <c r="G25" s="52">
        <v>28303.302123228415</v>
      </c>
    </row>
    <row r="26" spans="1:7">
      <c r="A26" s="6">
        <v>230</v>
      </c>
      <c r="B26" s="48">
        <v>23.264927411136902</v>
      </c>
      <c r="C26" s="49">
        <v>9.8861258380672687</v>
      </c>
      <c r="D26" s="50">
        <v>21655.773564065443</v>
      </c>
      <c r="E26" s="51">
        <v>5.0828729281767959</v>
      </c>
      <c r="F26" s="52">
        <v>6396.7292817679554</v>
      </c>
      <c r="G26" s="52">
        <v>28052.502845833398</v>
      </c>
    </row>
    <row r="27" spans="1:7">
      <c r="A27" s="6">
        <v>240</v>
      </c>
      <c r="B27" s="48">
        <v>23.519940364772879</v>
      </c>
      <c r="C27" s="49">
        <v>10.204107505283531</v>
      </c>
      <c r="D27" s="50">
        <v>21420.972680466453</v>
      </c>
      <c r="E27" s="51">
        <v>5.3038674033149169</v>
      </c>
      <c r="F27" s="52">
        <v>6396.7292817679554</v>
      </c>
      <c r="G27" s="52">
        <v>27817.701962234409</v>
      </c>
    </row>
    <row r="28" spans="1:7">
      <c r="A28" s="6">
        <v>250</v>
      </c>
      <c r="B28" s="48">
        <v>23.764541673738798</v>
      </c>
      <c r="C28" s="49">
        <v>10.519874670095765</v>
      </c>
      <c r="D28" s="50">
        <v>21200.493025150594</v>
      </c>
      <c r="E28" s="51">
        <v>5.5248618784530388</v>
      </c>
      <c r="F28" s="52">
        <v>6396.7292817679554</v>
      </c>
      <c r="G28" s="52">
        <v>27597.222306918549</v>
      </c>
    </row>
    <row r="29" spans="1:7">
      <c r="A29" s="6">
        <v>260</v>
      </c>
      <c r="B29" s="48">
        <v>23.999548264881945</v>
      </c>
      <c r="C29" s="49">
        <v>10.833537245384438</v>
      </c>
      <c r="D29" s="50">
        <v>20992.895134498413</v>
      </c>
      <c r="E29" s="51">
        <v>5.7458563535911606</v>
      </c>
      <c r="F29" s="52">
        <v>6396.7292817679554</v>
      </c>
      <c r="G29" s="52">
        <v>27389.624416266368</v>
      </c>
    </row>
    <row r="30" spans="1:7">
      <c r="A30" s="6">
        <v>270</v>
      </c>
      <c r="B30" s="48">
        <v>24.225684536122365</v>
      </c>
      <c r="C30" s="49">
        <v>11.145195901375219</v>
      </c>
      <c r="D30" s="50">
        <v>20796.935551966159</v>
      </c>
      <c r="E30" s="51">
        <v>5.9668508287292816</v>
      </c>
      <c r="F30" s="52">
        <v>6396.7292817679554</v>
      </c>
      <c r="G30" s="52">
        <v>27193.664833734114</v>
      </c>
    </row>
    <row r="31" spans="1:7">
      <c r="A31" s="6">
        <v>280</v>
      </c>
      <c r="B31" s="48">
        <v>24.443595823229828</v>
      </c>
      <c r="C31" s="49">
        <v>11.454943128044347</v>
      </c>
      <c r="D31" s="50">
        <v>20611.533738468937</v>
      </c>
      <c r="E31" s="51">
        <v>6.1878453038674035</v>
      </c>
      <c r="F31" s="52">
        <v>6396.7292817679554</v>
      </c>
      <c r="G31" s="52">
        <v>27008.263020236893</v>
      </c>
    </row>
    <row r="32" spans="1:7">
      <c r="A32" s="6">
        <v>290</v>
      </c>
      <c r="B32" s="48">
        <v>24.653859502406981</v>
      </c>
      <c r="C32" s="49">
        <v>11.762864145943844</v>
      </c>
      <c r="D32" s="50">
        <v>20435.745565549751</v>
      </c>
      <c r="E32" s="51">
        <v>6.4088397790055245</v>
      </c>
      <c r="F32" s="52">
        <v>6396.7292817679554</v>
      </c>
      <c r="G32" s="52">
        <v>26832.474847317706</v>
      </c>
    </row>
    <row r="33" spans="1:7">
      <c r="A33" s="6">
        <v>300</v>
      </c>
      <c r="B33" s="48">
        <v>24.856994209892491</v>
      </c>
      <c r="C33" s="49">
        <v>12.069037690832593</v>
      </c>
      <c r="D33" s="50">
        <v>20268.741897984255</v>
      </c>
      <c r="E33" s="51">
        <v>6.6298342541436464</v>
      </c>
      <c r="F33" s="52">
        <v>6396.7292817679554</v>
      </c>
      <c r="G33" s="52">
        <v>26665.47117975221</v>
      </c>
    </row>
    <row r="34" spans="1:7">
      <c r="A34" s="6">
        <v>310</v>
      </c>
      <c r="B34" s="48">
        <v>24.98086</v>
      </c>
      <c r="C34" s="49">
        <v>12.409500713746445</v>
      </c>
      <c r="D34" s="50">
        <v>20168.240805160433</v>
      </c>
      <c r="E34" s="51">
        <v>6.8508287292817682</v>
      </c>
      <c r="F34" s="52">
        <v>6396.7292817679554</v>
      </c>
      <c r="G34" s="52">
        <v>26564.970086928388</v>
      </c>
    </row>
    <row r="35" spans="1:7">
      <c r="A35" s="6">
        <v>320</v>
      </c>
      <c r="B35" s="48">
        <v>25.064920000000001</v>
      </c>
      <c r="C35" s="49">
        <v>12.766847051576466</v>
      </c>
      <c r="D35" s="50">
        <v>20100.602754766423</v>
      </c>
      <c r="E35" s="51">
        <v>7.0718232044198892</v>
      </c>
      <c r="F35" s="52">
        <v>6396.7292817679554</v>
      </c>
      <c r="G35" s="52">
        <v>26497.332036534379</v>
      </c>
    </row>
    <row r="36" spans="1:7">
      <c r="A36" s="6">
        <v>330</v>
      </c>
      <c r="B36" s="48">
        <v>25.148980000000002</v>
      </c>
      <c r="C36" s="49">
        <v>13.121804542371102</v>
      </c>
      <c r="D36" s="50">
        <v>20033.416862234571</v>
      </c>
      <c r="E36" s="51">
        <v>7.2928176795580111</v>
      </c>
      <c r="F36" s="52">
        <v>6396.7292817679554</v>
      </c>
      <c r="G36" s="52">
        <v>26430.146144002527</v>
      </c>
    </row>
    <row r="37" spans="1:7">
      <c r="A37" s="6">
        <v>340</v>
      </c>
      <c r="B37" s="48">
        <v>25.233039999999999</v>
      </c>
      <c r="C37" s="49">
        <v>13.474397060362129</v>
      </c>
      <c r="D37" s="50">
        <v>19966.678608681315</v>
      </c>
      <c r="E37" s="51">
        <v>7.5138121546961329</v>
      </c>
      <c r="F37" s="52">
        <v>6396.7292817679554</v>
      </c>
      <c r="G37" s="52">
        <v>26363.407890449271</v>
      </c>
    </row>
    <row r="38" spans="1:7">
      <c r="A38" s="6">
        <v>350</v>
      </c>
      <c r="B38" s="48">
        <v>25.3171</v>
      </c>
      <c r="C38" s="49">
        <v>13.824648162704259</v>
      </c>
      <c r="D38" s="50">
        <v>19900.383535239027</v>
      </c>
      <c r="E38" s="51">
        <v>7.7348066298342539</v>
      </c>
      <c r="F38" s="52">
        <v>6396.7292817679554</v>
      </c>
      <c r="G38" s="52">
        <v>26297.112817006982</v>
      </c>
    </row>
    <row r="39" spans="1:7">
      <c r="A39" s="6">
        <v>360</v>
      </c>
      <c r="B39" s="48">
        <v>25.401160000000001</v>
      </c>
      <c r="C39" s="49">
        <v>14.172581094721657</v>
      </c>
      <c r="D39" s="50">
        <v>19834.527242062959</v>
      </c>
      <c r="E39" s="51">
        <v>7.9558011049723758</v>
      </c>
      <c r="F39" s="52">
        <v>6396.7292817679554</v>
      </c>
      <c r="G39" s="52">
        <v>26231.256523830914</v>
      </c>
    </row>
    <row r="40" spans="1:7">
      <c r="A40" s="6">
        <v>370</v>
      </c>
      <c r="B40" s="48">
        <v>25.485219999999998</v>
      </c>
      <c r="C40" s="49">
        <v>14.518218795050622</v>
      </c>
      <c r="D40" s="50">
        <v>19769.105387357849</v>
      </c>
      <c r="E40" s="51">
        <v>8.1767955801104968</v>
      </c>
      <c r="F40" s="52">
        <v>6396.7292817679554</v>
      </c>
      <c r="G40" s="52">
        <v>26165.834669125805</v>
      </c>
    </row>
    <row r="41" spans="1:7">
      <c r="A41" s="6">
        <v>380</v>
      </c>
      <c r="B41" s="48">
        <v>25.569279999999999</v>
      </c>
      <c r="C41" s="49">
        <v>14.861583900680818</v>
      </c>
      <c r="D41" s="50">
        <v>19704.113686423709</v>
      </c>
      <c r="E41" s="51">
        <v>8.3977900552486187</v>
      </c>
      <c r="F41" s="52">
        <v>6396.7292817679554</v>
      </c>
      <c r="G41" s="52">
        <v>26100.842968191664</v>
      </c>
    </row>
    <row r="42" spans="1:7">
      <c r="A42" s="6">
        <v>390</v>
      </c>
      <c r="B42" s="48">
        <v>25.65334</v>
      </c>
      <c r="C42" s="49">
        <v>15.202698751897413</v>
      </c>
      <c r="D42" s="50">
        <v>19639.547910720397</v>
      </c>
      <c r="E42" s="51">
        <v>8.6187845303867405</v>
      </c>
      <c r="F42" s="52">
        <v>6396.7292817679554</v>
      </c>
      <c r="G42" s="52">
        <v>26036.277192488353</v>
      </c>
    </row>
    <row r="43" spans="1:7">
      <c r="A43" s="6">
        <v>400</v>
      </c>
      <c r="B43" s="48">
        <v>25.737400000000001</v>
      </c>
      <c r="C43" s="49">
        <v>15.54158539712636</v>
      </c>
      <c r="D43" s="50">
        <v>19575.403886950506</v>
      </c>
      <c r="E43" s="51">
        <v>8.8397790055248624</v>
      </c>
      <c r="F43" s="52">
        <v>6396.7292817679554</v>
      </c>
      <c r="G43" s="52">
        <v>25972.133168718461</v>
      </c>
    </row>
    <row r="44" spans="1:7">
      <c r="A44" s="6">
        <v>410</v>
      </c>
      <c r="B44" s="48">
        <v>25.821460000000002</v>
      </c>
      <c r="C44" s="49">
        <v>15.878265597685026</v>
      </c>
      <c r="D44" s="50">
        <v>19511.67749616017</v>
      </c>
      <c r="E44" s="51">
        <v>9.0607734806629843</v>
      </c>
      <c r="F44" s="52">
        <v>6396.7292817679554</v>
      </c>
      <c r="G44" s="52">
        <v>25908.406777928125</v>
      </c>
    </row>
    <row r="45" spans="1:7">
      <c r="A45" s="6">
        <v>420</v>
      </c>
      <c r="B45" s="48">
        <v>25.905519999999999</v>
      </c>
      <c r="C45" s="49">
        <v>16.212760832440345</v>
      </c>
      <c r="D45" s="50">
        <v>19448.364672857369</v>
      </c>
      <c r="E45" s="51">
        <v>9.2817679558011044</v>
      </c>
      <c r="F45" s="52">
        <v>6396.7292817679554</v>
      </c>
      <c r="G45" s="52">
        <v>25845.093954625325</v>
      </c>
    </row>
    <row r="46" spans="1:7">
      <c r="A46" s="6">
        <v>430</v>
      </c>
      <c r="B46" s="48">
        <v>25.98958</v>
      </c>
      <c r="C46" s="49">
        <v>16.545092302376567</v>
      </c>
      <c r="D46" s="50">
        <v>19385.461404147354</v>
      </c>
      <c r="E46" s="51">
        <v>9.5027624309392262</v>
      </c>
      <c r="F46" s="52">
        <v>6396.7292817679554</v>
      </c>
      <c r="G46" s="52">
        <v>25782.19068591531</v>
      </c>
    </row>
    <row r="47" spans="1:7">
      <c r="A47" s="6">
        <v>440</v>
      </c>
      <c r="B47" s="48">
        <v>26.073640000000001</v>
      </c>
      <c r="C47" s="49">
        <v>16.875280935074656</v>
      </c>
      <c r="D47" s="50">
        <v>19322.963728884803</v>
      </c>
      <c r="E47" s="51">
        <v>9.7237569060773481</v>
      </c>
      <c r="F47" s="52">
        <v>6396.7292817679554</v>
      </c>
      <c r="G47" s="52">
        <v>25719.693010652758</v>
      </c>
    </row>
    <row r="48" spans="1:7">
      <c r="A48" s="6">
        <v>450</v>
      </c>
      <c r="B48" s="48">
        <v>26.157699999999998</v>
      </c>
      <c r="C48" s="49">
        <v>17.203347389105311</v>
      </c>
      <c r="D48" s="50">
        <v>19260.867736842309</v>
      </c>
      <c r="E48" s="51">
        <v>9.94475138121547</v>
      </c>
      <c r="F48" s="52">
        <v>6396.7292817679554</v>
      </c>
      <c r="G48" s="52">
        <v>25657.597018610264</v>
      </c>
    </row>
    <row r="49" spans="1:11">
      <c r="A49" s="6">
        <v>460</v>
      </c>
      <c r="B49" s="48">
        <v>26.241759999999999</v>
      </c>
      <c r="C49" s="49">
        <v>17.529312058337553</v>
      </c>
      <c r="D49" s="50">
        <v>19199.169567894838</v>
      </c>
      <c r="E49" s="51">
        <v>10.165745856353592</v>
      </c>
      <c r="F49" s="52">
        <v>6396.7292817679554</v>
      </c>
      <c r="G49" s="52">
        <v>25595.898849662794</v>
      </c>
    </row>
    <row r="50" spans="1:11">
      <c r="A50" s="6">
        <v>470</v>
      </c>
      <c r="B50" s="48">
        <v>26.32582</v>
      </c>
      <c r="C50" s="49">
        <v>17.85319507616477</v>
      </c>
      <c r="D50" s="50">
        <v>19137.86541121986</v>
      </c>
      <c r="E50" s="51">
        <v>10.386740331491712</v>
      </c>
      <c r="F50" s="52">
        <v>6396.7292817679554</v>
      </c>
      <c r="G50" s="52">
        <v>25534.594692987816</v>
      </c>
    </row>
    <row r="51" spans="1:11">
      <c r="A51" s="6">
        <v>480</v>
      </c>
      <c r="B51" s="48">
        <v>26.409880000000001</v>
      </c>
      <c r="C51" s="49">
        <v>18.175016319650069</v>
      </c>
      <c r="D51" s="50">
        <v>19076.951504512705</v>
      </c>
      <c r="E51" s="51">
        <v>10.607734806629834</v>
      </c>
      <c r="F51" s="52">
        <v>6396.7292817679554</v>
      </c>
      <c r="G51" s="52">
        <v>25473.68078628066</v>
      </c>
    </row>
    <row r="52" spans="1:11">
      <c r="A52" s="6">
        <v>490</v>
      </c>
      <c r="B52" s="48">
        <v>26.493940000000002</v>
      </c>
      <c r="C52" s="49">
        <v>18.494795413592691</v>
      </c>
      <c r="D52" s="50">
        <v>19016.424133216879</v>
      </c>
      <c r="E52" s="51">
        <v>10.828729281767956</v>
      </c>
      <c r="F52" s="52">
        <v>6396.7292817679554</v>
      </c>
      <c r="G52" s="52">
        <v>25413.153414984834</v>
      </c>
    </row>
    <row r="53" spans="1:11" ht="15.75" thickBot="1">
      <c r="A53" s="7">
        <v>500</v>
      </c>
      <c r="B53" s="53">
        <v>26.577999999999999</v>
      </c>
      <c r="C53" s="54">
        <v>18.812551734517271</v>
      </c>
      <c r="D53" s="55">
        <v>18956.279629768982</v>
      </c>
      <c r="E53" s="56">
        <v>11.049723756906078</v>
      </c>
      <c r="F53" s="57">
        <v>6396.7292817679554</v>
      </c>
      <c r="G53" s="57">
        <v>25353.008911536937</v>
      </c>
    </row>
    <row r="55" spans="1:11" ht="15.75" thickBot="1"/>
    <row r="56" spans="1:11" ht="15.75" thickBot="1">
      <c r="A56" s="58" t="s">
        <v>66</v>
      </c>
      <c r="B56" s="172" t="s">
        <v>67</v>
      </c>
      <c r="C56" s="173"/>
      <c r="D56" s="173"/>
      <c r="E56" s="174"/>
      <c r="F56" s="175"/>
      <c r="G56" s="59" t="s">
        <v>26</v>
      </c>
    </row>
    <row r="57" spans="1:11">
      <c r="A57" s="60" t="s">
        <v>68</v>
      </c>
      <c r="B57" s="176" t="s">
        <v>69</v>
      </c>
      <c r="C57" s="177"/>
      <c r="D57" s="177"/>
      <c r="E57" s="178"/>
      <c r="F57" s="178"/>
      <c r="G57" s="61">
        <v>45.25</v>
      </c>
    </row>
    <row r="58" spans="1:11">
      <c r="A58" s="62" t="s">
        <v>70</v>
      </c>
      <c r="B58" s="166" t="s">
        <v>71</v>
      </c>
      <c r="C58" s="167"/>
      <c r="D58" s="167"/>
      <c r="E58" s="168"/>
      <c r="F58" s="168"/>
      <c r="G58" s="63">
        <v>45.25</v>
      </c>
    </row>
    <row r="59" spans="1:11">
      <c r="A59" s="62" t="s">
        <v>72</v>
      </c>
      <c r="B59" s="166" t="s">
        <v>73</v>
      </c>
      <c r="C59" s="167"/>
      <c r="D59" s="167"/>
      <c r="E59" s="168"/>
      <c r="F59" s="168"/>
      <c r="G59" s="63">
        <v>45.25</v>
      </c>
    </row>
    <row r="60" spans="1:11" ht="15.75" thickBot="1">
      <c r="A60" s="64" t="s">
        <v>74</v>
      </c>
      <c r="B60" s="169" t="s">
        <v>75</v>
      </c>
      <c r="C60" s="170"/>
      <c r="D60" s="170"/>
      <c r="E60" s="171"/>
      <c r="F60" s="171"/>
      <c r="G60" s="65">
        <v>45.25</v>
      </c>
    </row>
    <row r="61" spans="1:11" ht="30" customHeight="1">
      <c r="A61" s="180" t="s">
        <v>79</v>
      </c>
      <c r="B61" s="181"/>
      <c r="C61" s="181"/>
      <c r="D61" s="181"/>
      <c r="E61" s="181"/>
      <c r="F61" s="181"/>
      <c r="G61" s="181"/>
    </row>
    <row r="63" spans="1:11" ht="15.75" thickBot="1">
      <c r="A63" s="150" t="s">
        <v>76</v>
      </c>
      <c r="B63" s="151"/>
      <c r="C63" s="151"/>
      <c r="D63" s="152"/>
      <c r="E63" s="152"/>
      <c r="F63" s="152"/>
      <c r="G63" s="152"/>
      <c r="H63" s="152"/>
      <c r="I63" s="152"/>
      <c r="J63" s="152"/>
      <c r="K63" s="153"/>
    </row>
    <row r="64" spans="1:11" ht="39.75" thickBot="1">
      <c r="A64" s="154"/>
      <c r="B64" s="179" t="s">
        <v>67</v>
      </c>
      <c r="C64" s="155" t="s">
        <v>26</v>
      </c>
      <c r="D64" s="156" t="s">
        <v>64</v>
      </c>
      <c r="E64" s="156" t="s">
        <v>65</v>
      </c>
      <c r="F64" s="157" t="s">
        <v>7</v>
      </c>
      <c r="G64" s="157" t="s">
        <v>8</v>
      </c>
      <c r="H64" s="158" t="s">
        <v>9</v>
      </c>
      <c r="I64" s="159" t="s">
        <v>77</v>
      </c>
      <c r="J64" s="159" t="s">
        <v>34</v>
      </c>
      <c r="K64" s="160" t="s">
        <v>11</v>
      </c>
    </row>
    <row r="65" spans="1:11" ht="29.25" customHeight="1" thickBot="1">
      <c r="A65" s="161" t="s">
        <v>78</v>
      </c>
      <c r="B65" s="162">
        <v>5.4</v>
      </c>
      <c r="C65" s="162">
        <v>19.2</v>
      </c>
      <c r="D65" s="163">
        <v>46134</v>
      </c>
      <c r="E65" s="163">
        <v>27499</v>
      </c>
      <c r="F65" s="163">
        <v>102520</v>
      </c>
      <c r="G65" s="163">
        <v>17186.875</v>
      </c>
      <c r="H65" s="163">
        <v>119706.875</v>
      </c>
      <c r="I65" s="163">
        <v>162561.93625</v>
      </c>
      <c r="J65" s="163">
        <v>1034</v>
      </c>
      <c r="K65" s="164">
        <v>163595.93625</v>
      </c>
    </row>
  </sheetData>
  <mergeCells count="6">
    <mergeCell ref="A61:G61"/>
    <mergeCell ref="B59:F59"/>
    <mergeCell ref="B60:F60"/>
    <mergeCell ref="B56:F56"/>
    <mergeCell ref="B57:F57"/>
    <mergeCell ref="B58:F5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DD</vt:lpstr>
      <vt:lpstr>ŠD</vt:lpstr>
      <vt:lpstr>ŠK</vt:lpstr>
      <vt:lpstr>DDM,PPP,SPC</vt:lpstr>
      <vt:lpstr>ŠJ</vt:lpstr>
      <vt:lpstr>DM a internáty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Dohnalová Ilona</dc:creator>
  <cp:lastModifiedBy>Lomský Radek</cp:lastModifiedBy>
  <dcterms:created xsi:type="dcterms:W3CDTF">2023-03-03T11:27:30Z</dcterms:created>
  <dcterms:modified xsi:type="dcterms:W3CDTF">2023-03-06T06:27:27Z</dcterms:modified>
</cp:coreProperties>
</file>